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showInkAnnotation="0" codeName="ThisWorkbook"/>
  <mc:AlternateContent xmlns:mc="http://schemas.openxmlformats.org/markup-compatibility/2006">
    <mc:Choice Requires="x15">
      <x15ac:absPath xmlns:x15ac="http://schemas.microsoft.com/office/spreadsheetml/2010/11/ac" url="D:\Documents\Dropbox\HKCASA\Common\"/>
    </mc:Choice>
  </mc:AlternateContent>
  <xr:revisionPtr revIDLastSave="0" documentId="13_ncr:1_{14039272-7EF3-4BDA-BC6E-24F2A1C67373}" xr6:coauthVersionLast="47" xr6:coauthVersionMax="47" xr10:uidLastSave="{00000000-0000-0000-0000-000000000000}"/>
  <workbookProtection workbookPassword="CF7A" lockStructure="1"/>
  <bookViews>
    <workbookView xWindow="-120" yWindow="-120" windowWidth="29040" windowHeight="15720" xr2:uid="{00000000-000D-0000-FFFF-FFFF00000000}"/>
  </bookViews>
  <sheets>
    <sheet name="報名總表及收費" sheetId="1" r:id="rId1"/>
    <sheet name="男" sheetId="2" r:id="rId2"/>
    <sheet name="女" sheetId="3" r:id="rId3"/>
    <sheet name="運動員註冊表" sheetId="4" r:id="rId4"/>
  </sheets>
  <definedNames>
    <definedName name="_xlnm.Print_Area" localSheetId="2">女!$A$1:$M$165</definedName>
    <definedName name="_xlnm.Print_Area" localSheetId="1">男!$A$1:$N$165</definedName>
    <definedName name="_xlnm.Print_Area" localSheetId="0">報名總表及收費!$A$1:$F$29</definedName>
    <definedName name="_xlnm.Print_Area" localSheetId="3">運動員註冊表!#REF!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2" i="3" l="1"/>
  <c r="D163" i="3" s="1"/>
  <c r="C162" i="3"/>
  <c r="C163" i="3" s="1"/>
  <c r="C164" i="3" s="1"/>
  <c r="B162" i="3"/>
  <c r="B163" i="3" s="1"/>
  <c r="B164" i="3" s="1"/>
  <c r="D158" i="3"/>
  <c r="D159" i="3" s="1"/>
  <c r="C158" i="3"/>
  <c r="C159" i="3" s="1"/>
  <c r="C160" i="3" s="1"/>
  <c r="B158" i="3"/>
  <c r="B159" i="3" s="1"/>
  <c r="B160" i="3" s="1"/>
  <c r="D154" i="3"/>
  <c r="D155" i="3" s="1"/>
  <c r="C154" i="3"/>
  <c r="C155" i="3" s="1"/>
  <c r="C156" i="3" s="1"/>
  <c r="B154" i="3"/>
  <c r="B155" i="3" s="1"/>
  <c r="B156" i="3" s="1"/>
  <c r="D150" i="3"/>
  <c r="D151" i="3" s="1"/>
  <c r="C150" i="3"/>
  <c r="C151" i="3" s="1"/>
  <c r="C152" i="3" s="1"/>
  <c r="B150" i="3"/>
  <c r="B151" i="3" s="1"/>
  <c r="B152" i="3" s="1"/>
  <c r="D147" i="3"/>
  <c r="D148" i="3" s="1"/>
  <c r="D146" i="3"/>
  <c r="C146" i="3"/>
  <c r="C147" i="3" s="1"/>
  <c r="C148" i="3" s="1"/>
  <c r="B146" i="3"/>
  <c r="B147" i="3" s="1"/>
  <c r="B148" i="3" s="1"/>
  <c r="D142" i="3"/>
  <c r="S142" i="3" s="1"/>
  <c r="C142" i="3"/>
  <c r="C143" i="3" s="1"/>
  <c r="C144" i="3" s="1"/>
  <c r="B142" i="3"/>
  <c r="B143" i="3" s="1"/>
  <c r="B144" i="3" s="1"/>
  <c r="D138" i="3"/>
  <c r="H138" i="3" s="1"/>
  <c r="C138" i="3"/>
  <c r="C139" i="3" s="1"/>
  <c r="C140" i="3" s="1"/>
  <c r="B138" i="3"/>
  <c r="B139" i="3" s="1"/>
  <c r="B140" i="3" s="1"/>
  <c r="D134" i="3"/>
  <c r="S134" i="3" s="1"/>
  <c r="C134" i="3"/>
  <c r="C135" i="3" s="1"/>
  <c r="C136" i="3" s="1"/>
  <c r="B134" i="3"/>
  <c r="B135" i="3" s="1"/>
  <c r="B136" i="3" s="1"/>
  <c r="D130" i="3"/>
  <c r="D131" i="3" s="1"/>
  <c r="C130" i="3"/>
  <c r="C131" i="3" s="1"/>
  <c r="C132" i="3" s="1"/>
  <c r="B130" i="3"/>
  <c r="B131" i="3" s="1"/>
  <c r="B132" i="3" s="1"/>
  <c r="D126" i="3"/>
  <c r="D127" i="3" s="1"/>
  <c r="C126" i="3"/>
  <c r="C127" i="3" s="1"/>
  <c r="C128" i="3" s="1"/>
  <c r="B126" i="3"/>
  <c r="B127" i="3" s="1"/>
  <c r="B128" i="3" s="1"/>
  <c r="D122" i="3"/>
  <c r="S122" i="3" s="1"/>
  <c r="C122" i="3"/>
  <c r="C123" i="3" s="1"/>
  <c r="C124" i="3" s="1"/>
  <c r="B122" i="3"/>
  <c r="B123" i="3" s="1"/>
  <c r="B124" i="3" s="1"/>
  <c r="D118" i="3"/>
  <c r="D119" i="3" s="1"/>
  <c r="C118" i="3"/>
  <c r="C119" i="3" s="1"/>
  <c r="C120" i="3" s="1"/>
  <c r="B118" i="3"/>
  <c r="B119" i="3" s="1"/>
  <c r="B120" i="3" s="1"/>
  <c r="D114" i="3"/>
  <c r="D115" i="3" s="1"/>
  <c r="C114" i="3"/>
  <c r="C115" i="3" s="1"/>
  <c r="C116" i="3" s="1"/>
  <c r="B114" i="3"/>
  <c r="B115" i="3" s="1"/>
  <c r="B116" i="3" s="1"/>
  <c r="D110" i="3"/>
  <c r="D111" i="3" s="1"/>
  <c r="C110" i="3"/>
  <c r="C111" i="3" s="1"/>
  <c r="C112" i="3" s="1"/>
  <c r="B110" i="3"/>
  <c r="B111" i="3" s="1"/>
  <c r="B112" i="3" s="1"/>
  <c r="D106" i="3"/>
  <c r="S106" i="3" s="1"/>
  <c r="C106" i="3"/>
  <c r="C107" i="3" s="1"/>
  <c r="C108" i="3" s="1"/>
  <c r="B106" i="3"/>
  <c r="B107" i="3" s="1"/>
  <c r="B108" i="3" s="1"/>
  <c r="D102" i="3"/>
  <c r="D103" i="3" s="1"/>
  <c r="S103" i="3" s="1"/>
  <c r="C102" i="3"/>
  <c r="C103" i="3" s="1"/>
  <c r="C104" i="3" s="1"/>
  <c r="B102" i="3"/>
  <c r="B103" i="3" s="1"/>
  <c r="B104" i="3" s="1"/>
  <c r="D98" i="3"/>
  <c r="D99" i="3" s="1"/>
  <c r="C98" i="3"/>
  <c r="C99" i="3" s="1"/>
  <c r="C100" i="3" s="1"/>
  <c r="B98" i="3"/>
  <c r="B99" i="3" s="1"/>
  <c r="B100" i="3" s="1"/>
  <c r="D94" i="3"/>
  <c r="S94" i="3" s="1"/>
  <c r="C94" i="3"/>
  <c r="C95" i="3" s="1"/>
  <c r="C96" i="3" s="1"/>
  <c r="B94" i="3"/>
  <c r="B95" i="3" s="1"/>
  <c r="B96" i="3" s="1"/>
  <c r="D90" i="3"/>
  <c r="D91" i="3" s="1"/>
  <c r="C90" i="3"/>
  <c r="C91" i="3" s="1"/>
  <c r="C92" i="3" s="1"/>
  <c r="B90" i="3"/>
  <c r="B91" i="3" s="1"/>
  <c r="B92" i="3" s="1"/>
  <c r="D86" i="3"/>
  <c r="D87" i="3" s="1"/>
  <c r="C86" i="3"/>
  <c r="C87" i="3" s="1"/>
  <c r="C88" i="3" s="1"/>
  <c r="B86" i="3"/>
  <c r="B87" i="3" s="1"/>
  <c r="B88" i="3" s="1"/>
  <c r="D82" i="3"/>
  <c r="D83" i="3" s="1"/>
  <c r="C82" i="3"/>
  <c r="C83" i="3" s="1"/>
  <c r="C84" i="3" s="1"/>
  <c r="B82" i="3"/>
  <c r="B83" i="3" s="1"/>
  <c r="B84" i="3" s="1"/>
  <c r="D78" i="3"/>
  <c r="H78" i="3" s="1"/>
  <c r="C78" i="3"/>
  <c r="C79" i="3" s="1"/>
  <c r="C80" i="3" s="1"/>
  <c r="B78" i="3"/>
  <c r="B79" i="3" s="1"/>
  <c r="B80" i="3" s="1"/>
  <c r="D74" i="3"/>
  <c r="D75" i="3" s="1"/>
  <c r="C74" i="3"/>
  <c r="C75" i="3" s="1"/>
  <c r="C76" i="3" s="1"/>
  <c r="B74" i="3"/>
  <c r="B75" i="3" s="1"/>
  <c r="B76" i="3" s="1"/>
  <c r="D70" i="3"/>
  <c r="D71" i="3" s="1"/>
  <c r="C70" i="3"/>
  <c r="C71" i="3" s="1"/>
  <c r="C72" i="3" s="1"/>
  <c r="B70" i="3"/>
  <c r="B71" i="3" s="1"/>
  <c r="B72" i="3" s="1"/>
  <c r="D66" i="3"/>
  <c r="D67" i="3" s="1"/>
  <c r="H67" i="3" s="1"/>
  <c r="C66" i="3"/>
  <c r="C67" i="3" s="1"/>
  <c r="C68" i="3" s="1"/>
  <c r="B66" i="3"/>
  <c r="B67" i="3" s="1"/>
  <c r="B68" i="3" s="1"/>
  <c r="D62" i="3"/>
  <c r="D63" i="3" s="1"/>
  <c r="C62" i="3"/>
  <c r="C63" i="3" s="1"/>
  <c r="C64" i="3" s="1"/>
  <c r="B62" i="3"/>
  <c r="B63" i="3" s="1"/>
  <c r="B64" i="3" s="1"/>
  <c r="D58" i="3"/>
  <c r="D59" i="3" s="1"/>
  <c r="D60" i="3" s="1"/>
  <c r="C58" i="3"/>
  <c r="C59" i="3" s="1"/>
  <c r="C60" i="3" s="1"/>
  <c r="B58" i="3"/>
  <c r="B59" i="3" s="1"/>
  <c r="B60" i="3" s="1"/>
  <c r="D54" i="3"/>
  <c r="H54" i="3" s="1"/>
  <c r="C54" i="3"/>
  <c r="C55" i="3" s="1"/>
  <c r="C56" i="3" s="1"/>
  <c r="B54" i="3"/>
  <c r="B55" i="3" s="1"/>
  <c r="B56" i="3" s="1"/>
  <c r="D50" i="3"/>
  <c r="S50" i="3" s="1"/>
  <c r="C50" i="3"/>
  <c r="C51" i="3" s="1"/>
  <c r="C52" i="3" s="1"/>
  <c r="B50" i="3"/>
  <c r="B51" i="3" s="1"/>
  <c r="B52" i="3" s="1"/>
  <c r="D46" i="3"/>
  <c r="D47" i="3" s="1"/>
  <c r="C46" i="3"/>
  <c r="C47" i="3" s="1"/>
  <c r="C48" i="3" s="1"/>
  <c r="B46" i="3"/>
  <c r="B47" i="3" s="1"/>
  <c r="B48" i="3" s="1"/>
  <c r="D42" i="3"/>
  <c r="H42" i="3" s="1"/>
  <c r="C42" i="3"/>
  <c r="C43" i="3" s="1"/>
  <c r="C44" i="3" s="1"/>
  <c r="B42" i="3"/>
  <c r="B43" i="3" s="1"/>
  <c r="B44" i="3" s="1"/>
  <c r="D38" i="3"/>
  <c r="D39" i="3" s="1"/>
  <c r="C38" i="3"/>
  <c r="C39" i="3" s="1"/>
  <c r="C40" i="3" s="1"/>
  <c r="B38" i="3"/>
  <c r="B39" i="3" s="1"/>
  <c r="B40" i="3" s="1"/>
  <c r="D34" i="3"/>
  <c r="D35" i="3" s="1"/>
  <c r="C34" i="3"/>
  <c r="C35" i="3" s="1"/>
  <c r="C36" i="3" s="1"/>
  <c r="B34" i="3"/>
  <c r="B35" i="3" s="1"/>
  <c r="B36" i="3" s="1"/>
  <c r="D30" i="3"/>
  <c r="D31" i="3" s="1"/>
  <c r="C30" i="3"/>
  <c r="C31" i="3" s="1"/>
  <c r="C32" i="3" s="1"/>
  <c r="B30" i="3"/>
  <c r="B31" i="3" s="1"/>
  <c r="B32" i="3" s="1"/>
  <c r="D26" i="3"/>
  <c r="D27" i="3" s="1"/>
  <c r="C26" i="3"/>
  <c r="C27" i="3" s="1"/>
  <c r="C28" i="3" s="1"/>
  <c r="B26" i="3"/>
  <c r="B27" i="3" s="1"/>
  <c r="B28" i="3" s="1"/>
  <c r="H29" i="3"/>
  <c r="H33" i="3"/>
  <c r="H37" i="3"/>
  <c r="H41" i="3"/>
  <c r="H45" i="3"/>
  <c r="H46" i="3"/>
  <c r="H49" i="3"/>
  <c r="H53" i="3"/>
  <c r="H57" i="3"/>
  <c r="H61" i="3"/>
  <c r="H65" i="3"/>
  <c r="H69" i="3"/>
  <c r="H70" i="3"/>
  <c r="H73" i="3"/>
  <c r="H77" i="3"/>
  <c r="H81" i="3"/>
  <c r="H82" i="3"/>
  <c r="H85" i="3"/>
  <c r="H89" i="3"/>
  <c r="H90" i="3"/>
  <c r="H93" i="3"/>
  <c r="H97" i="3"/>
  <c r="H101" i="3"/>
  <c r="H102" i="3"/>
  <c r="H105" i="3"/>
  <c r="H106" i="3"/>
  <c r="H109" i="3"/>
  <c r="H113" i="3"/>
  <c r="H117" i="3"/>
  <c r="H121" i="3"/>
  <c r="H125" i="3"/>
  <c r="H126" i="3"/>
  <c r="H129" i="3"/>
  <c r="H130" i="3"/>
  <c r="H133" i="3"/>
  <c r="H137" i="3"/>
  <c r="H141" i="3"/>
  <c r="H142" i="3"/>
  <c r="H145" i="3"/>
  <c r="H146" i="3"/>
  <c r="H149" i="3"/>
  <c r="H150" i="3"/>
  <c r="H153" i="3"/>
  <c r="H157" i="3"/>
  <c r="H161" i="3"/>
  <c r="H162" i="3"/>
  <c r="H25" i="3"/>
  <c r="S130" i="3"/>
  <c r="S126" i="3"/>
  <c r="S158" i="3"/>
  <c r="S150" i="3"/>
  <c r="S146" i="3"/>
  <c r="S66" i="3"/>
  <c r="S46" i="3"/>
  <c r="B30" i="2"/>
  <c r="B31" i="2" s="1"/>
  <c r="B32" i="2" s="1"/>
  <c r="C30" i="2"/>
  <c r="D30" i="2"/>
  <c r="D31" i="2" s="1"/>
  <c r="D32" i="2" s="1"/>
  <c r="S32" i="2" s="1"/>
  <c r="C31" i="2"/>
  <c r="C32" i="2" s="1"/>
  <c r="B34" i="2"/>
  <c r="B35" i="2" s="1"/>
  <c r="B36" i="2" s="1"/>
  <c r="C34" i="2"/>
  <c r="C35" i="2" s="1"/>
  <c r="C36" i="2" s="1"/>
  <c r="D34" i="2"/>
  <c r="D35" i="2" s="1"/>
  <c r="D36" i="2" s="1"/>
  <c r="S36" i="2" s="1"/>
  <c r="B38" i="2"/>
  <c r="B39" i="2" s="1"/>
  <c r="B40" i="2" s="1"/>
  <c r="C38" i="2"/>
  <c r="C39" i="2" s="1"/>
  <c r="C40" i="2" s="1"/>
  <c r="D38" i="2"/>
  <c r="D39" i="2"/>
  <c r="D40" i="2"/>
  <c r="S40" i="2" s="1"/>
  <c r="B42" i="2"/>
  <c r="B43" i="2" s="1"/>
  <c r="B44" i="2" s="1"/>
  <c r="C42" i="2"/>
  <c r="C43" i="2" s="1"/>
  <c r="C44" i="2" s="1"/>
  <c r="D42" i="2"/>
  <c r="D43" i="2"/>
  <c r="D44" i="2" s="1"/>
  <c r="S44" i="2" s="1"/>
  <c r="B46" i="2"/>
  <c r="C46" i="2"/>
  <c r="C47" i="2" s="1"/>
  <c r="C48" i="2" s="1"/>
  <c r="D46" i="2"/>
  <c r="D47" i="2" s="1"/>
  <c r="D48" i="2" s="1"/>
  <c r="S48" i="2" s="1"/>
  <c r="B47" i="2"/>
  <c r="B48" i="2" s="1"/>
  <c r="B50" i="2"/>
  <c r="C50" i="2"/>
  <c r="C51" i="2" s="1"/>
  <c r="C52" i="2" s="1"/>
  <c r="D50" i="2"/>
  <c r="D51" i="2" s="1"/>
  <c r="D52" i="2" s="1"/>
  <c r="S52" i="2" s="1"/>
  <c r="B51" i="2"/>
  <c r="B52" i="2"/>
  <c r="B54" i="2"/>
  <c r="B55" i="2" s="1"/>
  <c r="B56" i="2" s="1"/>
  <c r="C54" i="2"/>
  <c r="D54" i="2"/>
  <c r="S54" i="2" s="1"/>
  <c r="C55" i="2"/>
  <c r="C56" i="2" s="1"/>
  <c r="B58" i="2"/>
  <c r="B59" i="2" s="1"/>
  <c r="B60" i="2" s="1"/>
  <c r="C58" i="2"/>
  <c r="C59" i="2" s="1"/>
  <c r="C60" i="2" s="1"/>
  <c r="D58" i="2"/>
  <c r="S58" i="2" s="1"/>
  <c r="D59" i="2"/>
  <c r="S59" i="2" s="1"/>
  <c r="B62" i="2"/>
  <c r="B63" i="2" s="1"/>
  <c r="B64" i="2" s="1"/>
  <c r="C62" i="2"/>
  <c r="C63" i="2" s="1"/>
  <c r="C64" i="2" s="1"/>
  <c r="D62" i="2"/>
  <c r="S62" i="2" s="1"/>
  <c r="B66" i="2"/>
  <c r="B67" i="2" s="1"/>
  <c r="B68" i="2" s="1"/>
  <c r="C66" i="2"/>
  <c r="C67" i="2" s="1"/>
  <c r="C68" i="2" s="1"/>
  <c r="D66" i="2"/>
  <c r="D67" i="2" s="1"/>
  <c r="B70" i="2"/>
  <c r="C70" i="2"/>
  <c r="D70" i="2"/>
  <c r="D71" i="2" s="1"/>
  <c r="D72" i="2" s="1"/>
  <c r="B71" i="2"/>
  <c r="B72" i="2" s="1"/>
  <c r="C71" i="2"/>
  <c r="C72" i="2" s="1"/>
  <c r="B74" i="2"/>
  <c r="B75" i="2" s="1"/>
  <c r="B76" i="2" s="1"/>
  <c r="C74" i="2"/>
  <c r="D74" i="2"/>
  <c r="S74" i="2" s="1"/>
  <c r="C75" i="2"/>
  <c r="C76" i="2" s="1"/>
  <c r="B78" i="2"/>
  <c r="B79" i="2" s="1"/>
  <c r="B80" i="2" s="1"/>
  <c r="C78" i="2"/>
  <c r="C79" i="2" s="1"/>
  <c r="C80" i="2" s="1"/>
  <c r="D78" i="2"/>
  <c r="S78" i="2" s="1"/>
  <c r="B82" i="2"/>
  <c r="B83" i="2" s="1"/>
  <c r="B84" i="2" s="1"/>
  <c r="C82" i="2"/>
  <c r="C83" i="2" s="1"/>
  <c r="C84" i="2" s="1"/>
  <c r="D82" i="2"/>
  <c r="D83" i="2" s="1"/>
  <c r="D84" i="2" s="1"/>
  <c r="B86" i="2"/>
  <c r="B87" i="2" s="1"/>
  <c r="B88" i="2" s="1"/>
  <c r="C86" i="2"/>
  <c r="D86" i="2"/>
  <c r="S86" i="2" s="1"/>
  <c r="C87" i="2"/>
  <c r="C88" i="2" s="1"/>
  <c r="B90" i="2"/>
  <c r="C90" i="2"/>
  <c r="C91" i="2" s="1"/>
  <c r="C92" i="2" s="1"/>
  <c r="D90" i="2"/>
  <c r="D91" i="2" s="1"/>
  <c r="D92" i="2" s="1"/>
  <c r="B91" i="2"/>
  <c r="B92" i="2" s="1"/>
  <c r="B94" i="2"/>
  <c r="B95" i="2" s="1"/>
  <c r="B96" i="2" s="1"/>
  <c r="C94" i="2"/>
  <c r="C95" i="2" s="1"/>
  <c r="C96" i="2" s="1"/>
  <c r="D94" i="2"/>
  <c r="S94" i="2" s="1"/>
  <c r="D95" i="2"/>
  <c r="S95" i="2" s="1"/>
  <c r="D96" i="2"/>
  <c r="S96" i="2" s="1"/>
  <c r="B98" i="2"/>
  <c r="B99" i="2" s="1"/>
  <c r="B100" i="2" s="1"/>
  <c r="C98" i="2"/>
  <c r="C99" i="2" s="1"/>
  <c r="C100" i="2" s="1"/>
  <c r="D98" i="2"/>
  <c r="S98" i="2" s="1"/>
  <c r="B102" i="2"/>
  <c r="B103" i="2" s="1"/>
  <c r="B104" i="2" s="1"/>
  <c r="C102" i="2"/>
  <c r="C103" i="2" s="1"/>
  <c r="C104" i="2" s="1"/>
  <c r="D102" i="2"/>
  <c r="S102" i="2" s="1"/>
  <c r="B106" i="2"/>
  <c r="C106" i="2"/>
  <c r="C107" i="2" s="1"/>
  <c r="C108" i="2" s="1"/>
  <c r="D106" i="2"/>
  <c r="S106" i="2" s="1"/>
  <c r="B107" i="2"/>
  <c r="B108" i="2" s="1"/>
  <c r="B110" i="2"/>
  <c r="B111" i="2" s="1"/>
  <c r="B112" i="2" s="1"/>
  <c r="C110" i="2"/>
  <c r="C111" i="2" s="1"/>
  <c r="C112" i="2" s="1"/>
  <c r="D110" i="2"/>
  <c r="D111" i="2" s="1"/>
  <c r="B114" i="2"/>
  <c r="C114" i="2"/>
  <c r="C115" i="2" s="1"/>
  <c r="C116" i="2" s="1"/>
  <c r="D114" i="2"/>
  <c r="S114" i="2" s="1"/>
  <c r="B115" i="2"/>
  <c r="B116" i="2" s="1"/>
  <c r="D115" i="2"/>
  <c r="S115" i="2" s="1"/>
  <c r="B118" i="2"/>
  <c r="B119" i="2" s="1"/>
  <c r="B120" i="2" s="1"/>
  <c r="C118" i="2"/>
  <c r="C119" i="2" s="1"/>
  <c r="C120" i="2" s="1"/>
  <c r="D118" i="2"/>
  <c r="D119" i="2"/>
  <c r="D120" i="2"/>
  <c r="S120" i="2" s="1"/>
  <c r="B122" i="2"/>
  <c r="C122" i="2"/>
  <c r="D122" i="2"/>
  <c r="S122" i="2" s="1"/>
  <c r="B123" i="2"/>
  <c r="B124" i="2" s="1"/>
  <c r="C123" i="2"/>
  <c r="C124" i="2" s="1"/>
  <c r="B126" i="2"/>
  <c r="B127" i="2" s="1"/>
  <c r="B128" i="2" s="1"/>
  <c r="C126" i="2"/>
  <c r="C127" i="2" s="1"/>
  <c r="C128" i="2" s="1"/>
  <c r="D126" i="2"/>
  <c r="D127" i="2" s="1"/>
  <c r="D128" i="2" s="1"/>
  <c r="B130" i="2"/>
  <c r="C130" i="2"/>
  <c r="C131" i="2" s="1"/>
  <c r="C132" i="2" s="1"/>
  <c r="D130" i="2"/>
  <c r="S130" i="2" s="1"/>
  <c r="B131" i="2"/>
  <c r="B132" i="2" s="1"/>
  <c r="D131" i="2"/>
  <c r="D132" i="2" s="1"/>
  <c r="S132" i="2" s="1"/>
  <c r="B134" i="2"/>
  <c r="B135" i="2" s="1"/>
  <c r="B136" i="2" s="1"/>
  <c r="C134" i="2"/>
  <c r="C135" i="2" s="1"/>
  <c r="C136" i="2" s="1"/>
  <c r="D134" i="2"/>
  <c r="D135" i="2"/>
  <c r="D136" i="2" s="1"/>
  <c r="B138" i="2"/>
  <c r="B139" i="2" s="1"/>
  <c r="B140" i="2" s="1"/>
  <c r="C138" i="2"/>
  <c r="C139" i="2" s="1"/>
  <c r="C140" i="2" s="1"/>
  <c r="D138" i="2"/>
  <c r="S138" i="2" s="1"/>
  <c r="B142" i="2"/>
  <c r="B143" i="2" s="1"/>
  <c r="B144" i="2" s="1"/>
  <c r="C142" i="2"/>
  <c r="C143" i="2" s="1"/>
  <c r="C144" i="2" s="1"/>
  <c r="D142" i="2"/>
  <c r="S142" i="2" s="1"/>
  <c r="B146" i="2"/>
  <c r="B147" i="2" s="1"/>
  <c r="B148" i="2" s="1"/>
  <c r="C146" i="2"/>
  <c r="D146" i="2"/>
  <c r="S146" i="2" s="1"/>
  <c r="C147" i="2"/>
  <c r="C148" i="2" s="1"/>
  <c r="B150" i="2"/>
  <c r="C150" i="2"/>
  <c r="C151" i="2" s="1"/>
  <c r="C152" i="2" s="1"/>
  <c r="D150" i="2"/>
  <c r="S150" i="2" s="1"/>
  <c r="B151" i="2"/>
  <c r="B152" i="2" s="1"/>
  <c r="D151" i="2"/>
  <c r="S151" i="2" s="1"/>
  <c r="B154" i="2"/>
  <c r="B155" i="2" s="1"/>
  <c r="B156" i="2" s="1"/>
  <c r="C154" i="2"/>
  <c r="C155" i="2" s="1"/>
  <c r="C156" i="2" s="1"/>
  <c r="D154" i="2"/>
  <c r="D155" i="2" s="1"/>
  <c r="B158" i="2"/>
  <c r="B159" i="2" s="1"/>
  <c r="B160" i="2" s="1"/>
  <c r="C158" i="2"/>
  <c r="C159" i="2" s="1"/>
  <c r="C160" i="2" s="1"/>
  <c r="D158" i="2"/>
  <c r="S158" i="2" s="1"/>
  <c r="D159" i="2"/>
  <c r="S159" i="2" s="1"/>
  <c r="D160" i="2"/>
  <c r="S160" i="2" s="1"/>
  <c r="B162" i="2"/>
  <c r="B163" i="2" s="1"/>
  <c r="B164" i="2" s="1"/>
  <c r="C162" i="2"/>
  <c r="C163" i="2" s="1"/>
  <c r="C164" i="2" s="1"/>
  <c r="D162" i="2"/>
  <c r="D163" i="2" s="1"/>
  <c r="D164" i="2" s="1"/>
  <c r="S134" i="2"/>
  <c r="D26" i="2"/>
  <c r="D27" i="2" s="1"/>
  <c r="D28" i="2" s="1"/>
  <c r="S28" i="2" s="1"/>
  <c r="C26" i="2"/>
  <c r="C27" i="2" s="1"/>
  <c r="C28" i="2" s="1"/>
  <c r="B26" i="2"/>
  <c r="B27" i="2" s="1"/>
  <c r="B28" i="2" s="1"/>
  <c r="E15" i="4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M63" i="3"/>
  <c r="M66" i="3"/>
  <c r="M65" i="3"/>
  <c r="M64" i="3"/>
  <c r="M62" i="3"/>
  <c r="M61" i="3"/>
  <c r="M60" i="3"/>
  <c r="M59" i="3"/>
  <c r="M66" i="2"/>
  <c r="M65" i="2"/>
  <c r="M64" i="2"/>
  <c r="M63" i="2"/>
  <c r="M62" i="2"/>
  <c r="M61" i="2"/>
  <c r="M60" i="2"/>
  <c r="M59" i="2"/>
  <c r="S29" i="3"/>
  <c r="S33" i="3"/>
  <c r="S37" i="3"/>
  <c r="S41" i="3"/>
  <c r="S45" i="3"/>
  <c r="S49" i="3"/>
  <c r="S53" i="3"/>
  <c r="S54" i="3"/>
  <c r="S57" i="3"/>
  <c r="S58" i="3"/>
  <c r="S61" i="3"/>
  <c r="S65" i="3"/>
  <c r="S69" i="3"/>
  <c r="S73" i="3"/>
  <c r="S77" i="3"/>
  <c r="S81" i="3"/>
  <c r="S85" i="3"/>
  <c r="S89" i="3"/>
  <c r="S93" i="3"/>
  <c r="S97" i="3"/>
  <c r="S101" i="3"/>
  <c r="S102" i="3"/>
  <c r="S105" i="3"/>
  <c r="S109" i="3"/>
  <c r="S110" i="3"/>
  <c r="S113" i="3"/>
  <c r="S117" i="3"/>
  <c r="S118" i="3"/>
  <c r="S121" i="3"/>
  <c r="S125" i="3"/>
  <c r="S129" i="3"/>
  <c r="S133" i="3"/>
  <c r="S137" i="3"/>
  <c r="S138" i="3"/>
  <c r="S141" i="3"/>
  <c r="S145" i="3"/>
  <c r="S149" i="3"/>
  <c r="S153" i="3"/>
  <c r="S154" i="3"/>
  <c r="S157" i="3"/>
  <c r="S161" i="3"/>
  <c r="S162" i="3"/>
  <c r="S165" i="3"/>
  <c r="R71" i="3"/>
  <c r="R72" i="3"/>
  <c r="R73" i="3"/>
  <c r="R74" i="3"/>
  <c r="R75" i="3"/>
  <c r="R76" i="3"/>
  <c r="R77" i="3"/>
  <c r="R78" i="3"/>
  <c r="R79" i="3"/>
  <c r="R80" i="3"/>
  <c r="R81" i="3"/>
  <c r="R82" i="3"/>
  <c r="R83" i="3"/>
  <c r="R84" i="3"/>
  <c r="R85" i="3"/>
  <c r="R86" i="3"/>
  <c r="R87" i="3"/>
  <c r="R88" i="3"/>
  <c r="R89" i="3"/>
  <c r="R90" i="3"/>
  <c r="R91" i="3"/>
  <c r="R92" i="3"/>
  <c r="R93" i="3"/>
  <c r="R94" i="3"/>
  <c r="R95" i="3"/>
  <c r="R96" i="3"/>
  <c r="R97" i="3"/>
  <c r="R98" i="3"/>
  <c r="R99" i="3"/>
  <c r="R100" i="3"/>
  <c r="R101" i="3"/>
  <c r="R102" i="3"/>
  <c r="R103" i="3"/>
  <c r="R104" i="3"/>
  <c r="R105" i="3"/>
  <c r="R106" i="3"/>
  <c r="R107" i="3"/>
  <c r="R108" i="3"/>
  <c r="R109" i="3"/>
  <c r="R110" i="3"/>
  <c r="R111" i="3"/>
  <c r="R112" i="3"/>
  <c r="R113" i="3"/>
  <c r="R114" i="3"/>
  <c r="R115" i="3"/>
  <c r="R116" i="3"/>
  <c r="R117" i="3"/>
  <c r="R118" i="3"/>
  <c r="R119" i="3"/>
  <c r="R120" i="3"/>
  <c r="R121" i="3"/>
  <c r="R122" i="3"/>
  <c r="R123" i="3"/>
  <c r="R124" i="3"/>
  <c r="R125" i="3"/>
  <c r="R126" i="3"/>
  <c r="R127" i="3"/>
  <c r="R128" i="3"/>
  <c r="R129" i="3"/>
  <c r="R130" i="3"/>
  <c r="R131" i="3"/>
  <c r="R132" i="3"/>
  <c r="R133" i="3"/>
  <c r="R134" i="3"/>
  <c r="R135" i="3"/>
  <c r="R136" i="3"/>
  <c r="R137" i="3"/>
  <c r="R138" i="3"/>
  <c r="R139" i="3"/>
  <c r="R140" i="3"/>
  <c r="R141" i="3"/>
  <c r="R142" i="3"/>
  <c r="R143" i="3"/>
  <c r="R144" i="3"/>
  <c r="R145" i="3"/>
  <c r="R146" i="3"/>
  <c r="R147" i="3"/>
  <c r="R148" i="3"/>
  <c r="R149" i="3"/>
  <c r="R150" i="3"/>
  <c r="R151" i="3"/>
  <c r="R152" i="3"/>
  <c r="R153" i="3"/>
  <c r="R154" i="3"/>
  <c r="R155" i="3"/>
  <c r="R156" i="3"/>
  <c r="R157" i="3"/>
  <c r="R158" i="3"/>
  <c r="R159" i="3"/>
  <c r="R160" i="3"/>
  <c r="R161" i="3"/>
  <c r="R162" i="3"/>
  <c r="R163" i="3"/>
  <c r="R165" i="3"/>
  <c r="S53" i="2"/>
  <c r="S57" i="2"/>
  <c r="S61" i="2"/>
  <c r="S65" i="2"/>
  <c r="S66" i="2"/>
  <c r="S69" i="2"/>
  <c r="S73" i="2"/>
  <c r="S77" i="2"/>
  <c r="S81" i="2"/>
  <c r="S85" i="2"/>
  <c r="S89" i="2"/>
  <c r="S90" i="2"/>
  <c r="S93" i="2"/>
  <c r="S97" i="2"/>
  <c r="S101" i="2"/>
  <c r="S105" i="2"/>
  <c r="S109" i="2"/>
  <c r="S113" i="2"/>
  <c r="S117" i="2"/>
  <c r="S118" i="2"/>
  <c r="S119" i="2"/>
  <c r="S121" i="2"/>
  <c r="S125" i="2"/>
  <c r="S129" i="2"/>
  <c r="S133" i="2"/>
  <c r="S137" i="2"/>
  <c r="S141" i="2"/>
  <c r="S145" i="2"/>
  <c r="S149" i="2"/>
  <c r="S153" i="2"/>
  <c r="S154" i="2"/>
  <c r="S157" i="2"/>
  <c r="S161" i="2"/>
  <c r="R109" i="2"/>
  <c r="R110" i="2"/>
  <c r="R111" i="2"/>
  <c r="R112" i="2"/>
  <c r="R113" i="2"/>
  <c r="R114" i="2"/>
  <c r="R115" i="2"/>
  <c r="R116" i="2"/>
  <c r="R117" i="2"/>
  <c r="R118" i="2"/>
  <c r="R119" i="2"/>
  <c r="R120" i="2"/>
  <c r="R121" i="2"/>
  <c r="R122" i="2"/>
  <c r="R123" i="2"/>
  <c r="R124" i="2"/>
  <c r="R125" i="2"/>
  <c r="R126" i="2"/>
  <c r="R127" i="2"/>
  <c r="R128" i="2"/>
  <c r="R129" i="2"/>
  <c r="R130" i="2"/>
  <c r="R131" i="2"/>
  <c r="R132" i="2"/>
  <c r="R133" i="2"/>
  <c r="R134" i="2"/>
  <c r="R135" i="2"/>
  <c r="R136" i="2"/>
  <c r="R137" i="2"/>
  <c r="R138" i="2"/>
  <c r="R139" i="2"/>
  <c r="R140" i="2"/>
  <c r="R141" i="2"/>
  <c r="R142" i="2"/>
  <c r="R143" i="2"/>
  <c r="R144" i="2"/>
  <c r="R145" i="2"/>
  <c r="R146" i="2"/>
  <c r="R147" i="2"/>
  <c r="R148" i="2"/>
  <c r="R149" i="2"/>
  <c r="R150" i="2"/>
  <c r="R151" i="2"/>
  <c r="R152" i="2"/>
  <c r="R153" i="2"/>
  <c r="R154" i="2"/>
  <c r="R155" i="2"/>
  <c r="R156" i="2"/>
  <c r="R157" i="2"/>
  <c r="R158" i="2"/>
  <c r="R159" i="2"/>
  <c r="R160" i="2"/>
  <c r="R161" i="2"/>
  <c r="R162" i="2"/>
  <c r="R163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M21" i="3"/>
  <c r="D19" i="1"/>
  <c r="M21" i="2"/>
  <c r="D27" i="1"/>
  <c r="F27" i="1" s="1"/>
  <c r="E13" i="4"/>
  <c r="D17" i="1"/>
  <c r="H110" i="3" l="1"/>
  <c r="D139" i="3"/>
  <c r="S82" i="3"/>
  <c r="D123" i="2"/>
  <c r="H50" i="3"/>
  <c r="D60" i="2"/>
  <c r="S60" i="2" s="1"/>
  <c r="D75" i="2"/>
  <c r="D76" i="2" s="1"/>
  <c r="S76" i="2" s="1"/>
  <c r="D103" i="2"/>
  <c r="D87" i="2"/>
  <c r="D88" i="2" s="1"/>
  <c r="S88" i="2" s="1"/>
  <c r="H30" i="3"/>
  <c r="D147" i="2"/>
  <c r="D148" i="2" s="1"/>
  <c r="S148" i="2" s="1"/>
  <c r="S30" i="3"/>
  <c r="D55" i="2"/>
  <c r="D56" i="2" s="1"/>
  <c r="S56" i="2" s="1"/>
  <c r="H66" i="3"/>
  <c r="S155" i="2"/>
  <c r="D156" i="2"/>
  <c r="S156" i="2" s="1"/>
  <c r="D112" i="2"/>
  <c r="S112" i="2" s="1"/>
  <c r="S111" i="2"/>
  <c r="D68" i="2"/>
  <c r="S68" i="2" s="1"/>
  <c r="S67" i="2"/>
  <c r="S38" i="3"/>
  <c r="D139" i="2"/>
  <c r="S110" i="2"/>
  <c r="D116" i="2"/>
  <c r="S116" i="2" s="1"/>
  <c r="S98" i="3"/>
  <c r="H62" i="3"/>
  <c r="H58" i="3"/>
  <c r="D79" i="2"/>
  <c r="S131" i="2"/>
  <c r="S87" i="2"/>
  <c r="S75" i="2"/>
  <c r="D152" i="2"/>
  <c r="S152" i="2" s="1"/>
  <c r="D143" i="2"/>
  <c r="D144" i="2" s="1"/>
  <c r="S144" i="2" s="1"/>
  <c r="D99" i="2"/>
  <c r="D100" i="2" s="1"/>
  <c r="S100" i="2" s="1"/>
  <c r="H26" i="3"/>
  <c r="H71" i="3"/>
  <c r="D72" i="3"/>
  <c r="H72" i="3" s="1"/>
  <c r="H27" i="3"/>
  <c r="D28" i="3"/>
  <c r="D120" i="3"/>
  <c r="H120" i="3" s="1"/>
  <c r="H119" i="3"/>
  <c r="H39" i="3"/>
  <c r="D40" i="3"/>
  <c r="H40" i="3" s="1"/>
  <c r="H75" i="3"/>
  <c r="D76" i="3"/>
  <c r="H76" i="3" s="1"/>
  <c r="S148" i="3"/>
  <c r="H148" i="3"/>
  <c r="D36" i="3"/>
  <c r="H36" i="3" s="1"/>
  <c r="H35" i="3"/>
  <c r="H131" i="3"/>
  <c r="D132" i="3"/>
  <c r="H132" i="3" s="1"/>
  <c r="H91" i="3"/>
  <c r="D92" i="3"/>
  <c r="D160" i="3"/>
  <c r="H160" i="3" s="1"/>
  <c r="H159" i="3"/>
  <c r="D84" i="3"/>
  <c r="H84" i="3" s="1"/>
  <c r="H83" i="3"/>
  <c r="S60" i="3"/>
  <c r="H60" i="3"/>
  <c r="H63" i="3"/>
  <c r="D64" i="3"/>
  <c r="H64" i="3" s="1"/>
  <c r="H111" i="3"/>
  <c r="D112" i="3"/>
  <c r="H112" i="3" s="1"/>
  <c r="D48" i="3"/>
  <c r="H48" i="3" s="1"/>
  <c r="H47" i="3"/>
  <c r="H115" i="3"/>
  <c r="D116" i="3"/>
  <c r="H116" i="3" s="1"/>
  <c r="D100" i="3"/>
  <c r="H100" i="3" s="1"/>
  <c r="H99" i="3"/>
  <c r="H31" i="3"/>
  <c r="D32" i="3"/>
  <c r="H32" i="3" s="1"/>
  <c r="H127" i="3"/>
  <c r="D128" i="3"/>
  <c r="H128" i="3" s="1"/>
  <c r="H151" i="3"/>
  <c r="D152" i="3"/>
  <c r="H152" i="3" s="1"/>
  <c r="D88" i="3"/>
  <c r="H88" i="3" s="1"/>
  <c r="H87" i="3"/>
  <c r="H155" i="3"/>
  <c r="D156" i="3"/>
  <c r="H156" i="3" s="1"/>
  <c r="D164" i="3"/>
  <c r="H164" i="3" s="1"/>
  <c r="H163" i="3"/>
  <c r="H86" i="3"/>
  <c r="D51" i="3"/>
  <c r="D104" i="3"/>
  <c r="H103" i="3"/>
  <c r="D79" i="3"/>
  <c r="S79" i="3" s="1"/>
  <c r="S62" i="3"/>
  <c r="H139" i="3"/>
  <c r="D143" i="3"/>
  <c r="S90" i="3"/>
  <c r="S67" i="3"/>
  <c r="H158" i="3"/>
  <c r="H118" i="3"/>
  <c r="H98" i="3"/>
  <c r="H38" i="3"/>
  <c r="S86" i="3"/>
  <c r="D55" i="3"/>
  <c r="S55" i="3" s="1"/>
  <c r="D135" i="3"/>
  <c r="S135" i="3" s="1"/>
  <c r="D95" i="3"/>
  <c r="S95" i="3" s="1"/>
  <c r="D43" i="3"/>
  <c r="S43" i="3" s="1"/>
  <c r="D123" i="3"/>
  <c r="S123" i="3" s="1"/>
  <c r="D107" i="3"/>
  <c r="H154" i="3"/>
  <c r="H134" i="3"/>
  <c r="H114" i="3"/>
  <c r="H94" i="3"/>
  <c r="H74" i="3"/>
  <c r="H34" i="3"/>
  <c r="H147" i="3"/>
  <c r="D68" i="3"/>
  <c r="H68" i="3" s="1"/>
  <c r="S42" i="3"/>
  <c r="H59" i="3"/>
  <c r="S74" i="3"/>
  <c r="S114" i="3"/>
  <c r="H122" i="3"/>
  <c r="S47" i="3"/>
  <c r="S70" i="3"/>
  <c r="S147" i="3"/>
  <c r="S31" i="3"/>
  <c r="S75" i="3"/>
  <c r="S119" i="3"/>
  <c r="S35" i="3"/>
  <c r="S155" i="3"/>
  <c r="S39" i="3"/>
  <c r="S99" i="3"/>
  <c r="S163" i="3"/>
  <c r="S112" i="3"/>
  <c r="S111" i="3"/>
  <c r="S84" i="3"/>
  <c r="S83" i="3"/>
  <c r="S63" i="3"/>
  <c r="S64" i="3"/>
  <c r="S59" i="3"/>
  <c r="S34" i="3"/>
  <c r="S78" i="3"/>
  <c r="S91" i="3"/>
  <c r="D107" i="2"/>
  <c r="D63" i="2"/>
  <c r="D64" i="2" s="1"/>
  <c r="S64" i="2" s="1"/>
  <c r="S126" i="2"/>
  <c r="S135" i="2"/>
  <c r="S72" i="2"/>
  <c r="S71" i="2"/>
  <c r="S163" i="2"/>
  <c r="S164" i="2"/>
  <c r="S91" i="2"/>
  <c r="S92" i="2"/>
  <c r="S84" i="2"/>
  <c r="S83" i="2"/>
  <c r="S70" i="2"/>
  <c r="S143" i="2"/>
  <c r="S162" i="2"/>
  <c r="S136" i="2"/>
  <c r="S82" i="2"/>
  <c r="S55" i="2"/>
  <c r="Q67" i="3"/>
  <c r="Q68" i="3"/>
  <c r="Q69" i="3"/>
  <c r="Q70" i="3"/>
  <c r="Q71" i="3"/>
  <c r="Q72" i="3"/>
  <c r="Q73" i="3"/>
  <c r="Q74" i="3"/>
  <c r="Q75" i="3"/>
  <c r="Q76" i="3"/>
  <c r="Q77" i="3"/>
  <c r="Q78" i="3"/>
  <c r="Q79" i="3"/>
  <c r="Q80" i="3"/>
  <c r="Q81" i="3"/>
  <c r="Q82" i="3"/>
  <c r="Q83" i="3"/>
  <c r="Q84" i="3"/>
  <c r="Q85" i="3"/>
  <c r="Q86" i="3"/>
  <c r="Q87" i="3"/>
  <c r="Q88" i="3"/>
  <c r="Q89" i="3"/>
  <c r="Q90" i="3"/>
  <c r="Q91" i="3"/>
  <c r="Q92" i="3"/>
  <c r="Q93" i="3"/>
  <c r="Q94" i="3"/>
  <c r="Q95" i="3"/>
  <c r="Q96" i="3"/>
  <c r="Q97" i="3"/>
  <c r="Q98" i="3"/>
  <c r="Q99" i="3"/>
  <c r="Q100" i="3"/>
  <c r="Q101" i="3"/>
  <c r="Q102" i="3"/>
  <c r="Q103" i="3"/>
  <c r="Q104" i="3"/>
  <c r="Q105" i="3"/>
  <c r="Q106" i="3"/>
  <c r="Q107" i="3"/>
  <c r="Q108" i="3"/>
  <c r="Q109" i="3"/>
  <c r="Q110" i="3"/>
  <c r="Q111" i="3"/>
  <c r="Q112" i="3"/>
  <c r="Q113" i="3"/>
  <c r="Q114" i="3"/>
  <c r="Q115" i="3"/>
  <c r="Q116" i="3"/>
  <c r="Q117" i="3"/>
  <c r="Q118" i="3"/>
  <c r="Q119" i="3"/>
  <c r="Q120" i="3"/>
  <c r="Q121" i="3"/>
  <c r="Q122" i="3"/>
  <c r="Q123" i="3"/>
  <c r="Q124" i="3"/>
  <c r="Q125" i="3"/>
  <c r="Q126" i="3"/>
  <c r="Q127" i="3"/>
  <c r="Q128" i="3"/>
  <c r="Q129" i="3"/>
  <c r="Q130" i="3"/>
  <c r="Q131" i="3"/>
  <c r="Q132" i="3"/>
  <c r="Q133" i="3"/>
  <c r="Q134" i="3"/>
  <c r="Q135" i="3"/>
  <c r="Q136" i="3"/>
  <c r="Q137" i="3"/>
  <c r="Q138" i="3"/>
  <c r="Q139" i="3"/>
  <c r="Q140" i="3"/>
  <c r="Q141" i="3"/>
  <c r="Q142" i="3"/>
  <c r="Q143" i="3"/>
  <c r="Q144" i="3"/>
  <c r="Q145" i="3"/>
  <c r="Q146" i="3"/>
  <c r="Q147" i="3"/>
  <c r="Q148" i="3"/>
  <c r="Q149" i="3"/>
  <c r="Q150" i="3"/>
  <c r="Q151" i="3"/>
  <c r="Q152" i="3"/>
  <c r="Q153" i="3"/>
  <c r="Q154" i="3"/>
  <c r="Q155" i="3"/>
  <c r="Q156" i="3"/>
  <c r="Q157" i="3"/>
  <c r="Q158" i="3"/>
  <c r="Q159" i="3"/>
  <c r="Q160" i="3"/>
  <c r="Q161" i="3"/>
  <c r="Q162" i="3"/>
  <c r="Q163" i="3"/>
  <c r="Q164" i="3"/>
  <c r="Q165" i="3"/>
  <c r="M19" i="3"/>
  <c r="T72" i="3"/>
  <c r="T74" i="3"/>
  <c r="T76" i="3"/>
  <c r="T79" i="3"/>
  <c r="T80" i="3"/>
  <c r="T81" i="3"/>
  <c r="T82" i="3"/>
  <c r="T83" i="3"/>
  <c r="T84" i="3"/>
  <c r="T85" i="3"/>
  <c r="T86" i="3"/>
  <c r="T87" i="3"/>
  <c r="T88" i="3"/>
  <c r="T89" i="3"/>
  <c r="T91" i="3"/>
  <c r="T92" i="3"/>
  <c r="T94" i="3"/>
  <c r="T95" i="3"/>
  <c r="T96" i="3"/>
  <c r="T97" i="3"/>
  <c r="T100" i="3"/>
  <c r="T101" i="3"/>
  <c r="T102" i="3"/>
  <c r="T103" i="3"/>
  <c r="T104" i="3"/>
  <c r="T105" i="3"/>
  <c r="T106" i="3"/>
  <c r="T107" i="3"/>
  <c r="T108" i="3"/>
  <c r="T109" i="3"/>
  <c r="T111" i="3"/>
  <c r="T112" i="3"/>
  <c r="T113" i="3"/>
  <c r="T114" i="3"/>
  <c r="T115" i="3"/>
  <c r="T116" i="3"/>
  <c r="T117" i="3"/>
  <c r="T118" i="3"/>
  <c r="T119" i="3"/>
  <c r="T120" i="3"/>
  <c r="T121" i="3"/>
  <c r="T122" i="3"/>
  <c r="T123" i="3"/>
  <c r="T124" i="3"/>
  <c r="T125" i="3"/>
  <c r="T126" i="3"/>
  <c r="T127" i="3"/>
  <c r="T128" i="3"/>
  <c r="T129" i="3"/>
  <c r="T130" i="3"/>
  <c r="T131" i="3"/>
  <c r="T132" i="3"/>
  <c r="T133" i="3"/>
  <c r="T134" i="3"/>
  <c r="T135" i="3"/>
  <c r="T136" i="3"/>
  <c r="T137" i="3"/>
  <c r="T138" i="3"/>
  <c r="T139" i="3"/>
  <c r="T140" i="3"/>
  <c r="T141" i="3"/>
  <c r="T142" i="3"/>
  <c r="T143" i="3"/>
  <c r="T144" i="3"/>
  <c r="T145" i="3"/>
  <c r="T146" i="3"/>
  <c r="T147" i="3"/>
  <c r="T148" i="3"/>
  <c r="T149" i="3"/>
  <c r="T150" i="3"/>
  <c r="T151" i="3"/>
  <c r="T152" i="3"/>
  <c r="T153" i="3"/>
  <c r="T154" i="3"/>
  <c r="T155" i="3"/>
  <c r="T156" i="3"/>
  <c r="T157" i="3"/>
  <c r="T158" i="3"/>
  <c r="T159" i="3"/>
  <c r="T160" i="3"/>
  <c r="T161" i="3"/>
  <c r="T162" i="3"/>
  <c r="T163" i="3"/>
  <c r="T109" i="2"/>
  <c r="T110" i="2"/>
  <c r="J110" i="2" s="1"/>
  <c r="T111" i="2"/>
  <c r="T112" i="2"/>
  <c r="T113" i="2"/>
  <c r="T114" i="2"/>
  <c r="T115" i="2"/>
  <c r="T116" i="2"/>
  <c r="T117" i="2"/>
  <c r="T118" i="2"/>
  <c r="T119" i="2"/>
  <c r="T120" i="2"/>
  <c r="T121" i="2"/>
  <c r="T122" i="2"/>
  <c r="T123" i="2"/>
  <c r="T124" i="2"/>
  <c r="T125" i="2"/>
  <c r="T126" i="2"/>
  <c r="T127" i="2"/>
  <c r="T128" i="2"/>
  <c r="T129" i="2"/>
  <c r="T130" i="2"/>
  <c r="T131" i="2"/>
  <c r="T132" i="2"/>
  <c r="T133" i="2"/>
  <c r="T134" i="2"/>
  <c r="T135" i="2"/>
  <c r="T136" i="2"/>
  <c r="T137" i="2"/>
  <c r="T138" i="2"/>
  <c r="T139" i="2"/>
  <c r="T140" i="2"/>
  <c r="T141" i="2"/>
  <c r="T142" i="2"/>
  <c r="T143" i="2"/>
  <c r="T144" i="2"/>
  <c r="T145" i="2"/>
  <c r="T146" i="2"/>
  <c r="T147" i="2"/>
  <c r="T148" i="2"/>
  <c r="T149" i="2"/>
  <c r="T150" i="2"/>
  <c r="T151" i="2"/>
  <c r="T152" i="2"/>
  <c r="T153" i="2"/>
  <c r="T155" i="2"/>
  <c r="T156" i="2"/>
  <c r="T158" i="2"/>
  <c r="T159" i="2"/>
  <c r="T160" i="2"/>
  <c r="T161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M20" i="2"/>
  <c r="S103" i="2" l="1"/>
  <c r="D104" i="2"/>
  <c r="S104" i="2" s="1"/>
  <c r="S36" i="3"/>
  <c r="S123" i="2"/>
  <c r="D124" i="2"/>
  <c r="S124" i="2" s="1"/>
  <c r="U124" i="2" s="1"/>
  <c r="S76" i="3"/>
  <c r="D140" i="3"/>
  <c r="S139" i="3"/>
  <c r="U139" i="3" s="1"/>
  <c r="S147" i="2"/>
  <c r="U147" i="2" s="1"/>
  <c r="S156" i="3"/>
  <c r="U156" i="3" s="1"/>
  <c r="S79" i="2"/>
  <c r="D80" i="2"/>
  <c r="S80" i="2" s="1"/>
  <c r="D140" i="2"/>
  <c r="S140" i="2" s="1"/>
  <c r="U140" i="2" s="1"/>
  <c r="S139" i="2"/>
  <c r="U139" i="2" s="1"/>
  <c r="S63" i="2"/>
  <c r="S99" i="2"/>
  <c r="S120" i="3"/>
  <c r="U120" i="3" s="1"/>
  <c r="H92" i="3"/>
  <c r="S92" i="3"/>
  <c r="U92" i="3" s="1"/>
  <c r="H104" i="3"/>
  <c r="S104" i="3"/>
  <c r="U104" i="3" s="1"/>
  <c r="S164" i="3"/>
  <c r="S32" i="3"/>
  <c r="H51" i="3"/>
  <c r="D52" i="3"/>
  <c r="H52" i="3" s="1"/>
  <c r="H143" i="3"/>
  <c r="D144" i="3"/>
  <c r="S48" i="3"/>
  <c r="D124" i="3"/>
  <c r="H123" i="3"/>
  <c r="D44" i="3"/>
  <c r="H43" i="3"/>
  <c r="S100" i="3"/>
  <c r="U100" i="3" s="1"/>
  <c r="S68" i="3"/>
  <c r="H95" i="3"/>
  <c r="D96" i="3"/>
  <c r="H28" i="3"/>
  <c r="S28" i="3"/>
  <c r="S143" i="3"/>
  <c r="U143" i="3" s="1"/>
  <c r="D80" i="3"/>
  <c r="H79" i="3"/>
  <c r="D136" i="3"/>
  <c r="H135" i="3"/>
  <c r="H107" i="3"/>
  <c r="D108" i="3"/>
  <c r="H108" i="3" s="1"/>
  <c r="S40" i="3"/>
  <c r="D56" i="3"/>
  <c r="H55" i="3"/>
  <c r="S128" i="3"/>
  <c r="U128" i="3" s="1"/>
  <c r="S127" i="3"/>
  <c r="U127" i="3" s="1"/>
  <c r="S88" i="3"/>
  <c r="U88" i="3" s="1"/>
  <c r="S87" i="3"/>
  <c r="U87" i="3" s="1"/>
  <c r="S107" i="3"/>
  <c r="U107" i="3" s="1"/>
  <c r="S51" i="3"/>
  <c r="S115" i="3"/>
  <c r="U115" i="3" s="1"/>
  <c r="S116" i="3"/>
  <c r="U116" i="3" s="1"/>
  <c r="S71" i="3"/>
  <c r="S72" i="3"/>
  <c r="U72" i="3" s="1"/>
  <c r="S159" i="3"/>
  <c r="U159" i="3" s="1"/>
  <c r="S160" i="3"/>
  <c r="U160" i="3" s="1"/>
  <c r="S151" i="3"/>
  <c r="U151" i="3" s="1"/>
  <c r="S152" i="3"/>
  <c r="U152" i="3" s="1"/>
  <c r="S132" i="3"/>
  <c r="U132" i="3" s="1"/>
  <c r="S131" i="3"/>
  <c r="U131" i="3" s="1"/>
  <c r="S107" i="2"/>
  <c r="D108" i="2"/>
  <c r="S108" i="2" s="1"/>
  <c r="S127" i="2"/>
  <c r="U127" i="2" s="1"/>
  <c r="S128" i="2"/>
  <c r="U128" i="2" s="1"/>
  <c r="J97" i="3"/>
  <c r="J76" i="3"/>
  <c r="T99" i="3"/>
  <c r="J99" i="3" s="1"/>
  <c r="T98" i="3"/>
  <c r="J98" i="3" s="1"/>
  <c r="T78" i="3"/>
  <c r="J78" i="3" s="1"/>
  <c r="J80" i="3"/>
  <c r="J94" i="3"/>
  <c r="J79" i="3"/>
  <c r="J89" i="3"/>
  <c r="J100" i="3"/>
  <c r="J74" i="3"/>
  <c r="J109" i="3"/>
  <c r="J95" i="3"/>
  <c r="T93" i="3"/>
  <c r="J93" i="3" s="1"/>
  <c r="T110" i="3"/>
  <c r="J110" i="3" s="1"/>
  <c r="T90" i="3"/>
  <c r="J90" i="3" s="1"/>
  <c r="J88" i="3"/>
  <c r="J105" i="3"/>
  <c r="J85" i="3"/>
  <c r="J104" i="3"/>
  <c r="J84" i="3"/>
  <c r="J72" i="3"/>
  <c r="J87" i="3"/>
  <c r="J102" i="3"/>
  <c r="J92" i="3"/>
  <c r="J82" i="3"/>
  <c r="J107" i="3"/>
  <c r="J103" i="3"/>
  <c r="J83" i="3"/>
  <c r="J101" i="3"/>
  <c r="J91" i="3"/>
  <c r="J81" i="3"/>
  <c r="U112" i="2"/>
  <c r="U126" i="2"/>
  <c r="U95" i="3"/>
  <c r="U113" i="3"/>
  <c r="U91" i="3"/>
  <c r="U149" i="3"/>
  <c r="U141" i="3"/>
  <c r="U130" i="2"/>
  <c r="U106" i="3"/>
  <c r="U119" i="2"/>
  <c r="U90" i="3"/>
  <c r="U135" i="3"/>
  <c r="U84" i="3"/>
  <c r="U145" i="2"/>
  <c r="U154" i="3"/>
  <c r="U151" i="2"/>
  <c r="U141" i="2"/>
  <c r="U154" i="2"/>
  <c r="U158" i="3"/>
  <c r="U126" i="3"/>
  <c r="U110" i="3"/>
  <c r="U94" i="3"/>
  <c r="U138" i="2"/>
  <c r="U145" i="3"/>
  <c r="U121" i="3"/>
  <c r="U125" i="3"/>
  <c r="J108" i="3"/>
  <c r="U85" i="3"/>
  <c r="J160" i="3"/>
  <c r="U129" i="3"/>
  <c r="J96" i="3"/>
  <c r="U163" i="3"/>
  <c r="U155" i="3"/>
  <c r="U133" i="3"/>
  <c r="U119" i="3"/>
  <c r="U134" i="3"/>
  <c r="U86" i="3"/>
  <c r="U103" i="3"/>
  <c r="U123" i="3"/>
  <c r="U79" i="3"/>
  <c r="J144" i="3"/>
  <c r="J86" i="3"/>
  <c r="U130" i="3"/>
  <c r="U118" i="3"/>
  <c r="U99" i="3"/>
  <c r="U93" i="3"/>
  <c r="U105" i="3"/>
  <c r="U74" i="3"/>
  <c r="U153" i="3"/>
  <c r="U146" i="3"/>
  <c r="U114" i="3"/>
  <c r="U138" i="3"/>
  <c r="U101" i="3"/>
  <c r="U83" i="3"/>
  <c r="U76" i="3"/>
  <c r="U161" i="3"/>
  <c r="U150" i="3"/>
  <c r="U111" i="3"/>
  <c r="U89" i="3"/>
  <c r="U78" i="3"/>
  <c r="U148" i="3"/>
  <c r="U109" i="3"/>
  <c r="U98" i="3"/>
  <c r="U81" i="3"/>
  <c r="U162" i="3"/>
  <c r="U157" i="3"/>
  <c r="U147" i="3"/>
  <c r="U142" i="3"/>
  <c r="U137" i="3"/>
  <c r="U122" i="3"/>
  <c r="U117" i="3"/>
  <c r="U112" i="3"/>
  <c r="U102" i="3"/>
  <c r="U97" i="3"/>
  <c r="U82" i="3"/>
  <c r="U114" i="2"/>
  <c r="U146" i="2"/>
  <c r="U156" i="2"/>
  <c r="U118" i="2"/>
  <c r="U125" i="2"/>
  <c r="T154" i="2"/>
  <c r="J154" i="2" s="1"/>
  <c r="U160" i="2"/>
  <c r="U113" i="2"/>
  <c r="U150" i="2"/>
  <c r="U135" i="2"/>
  <c r="U162" i="2"/>
  <c r="U159" i="2"/>
  <c r="U134" i="2"/>
  <c r="U158" i="2"/>
  <c r="U157" i="2"/>
  <c r="U144" i="2"/>
  <c r="U137" i="2"/>
  <c r="T162" i="2"/>
  <c r="J162" i="2" s="1"/>
  <c r="U117" i="2"/>
  <c r="U155" i="2"/>
  <c r="U149" i="2"/>
  <c r="U142" i="2"/>
  <c r="U123" i="2"/>
  <c r="U161" i="2"/>
  <c r="U129" i="2"/>
  <c r="U116" i="2"/>
  <c r="U153" i="2"/>
  <c r="U132" i="2"/>
  <c r="U109" i="2"/>
  <c r="T157" i="2"/>
  <c r="U133" i="2"/>
  <c r="U121" i="2"/>
  <c r="U120" i="2"/>
  <c r="U143" i="2"/>
  <c r="U122" i="2"/>
  <c r="U148" i="2"/>
  <c r="U111" i="2"/>
  <c r="U110" i="2"/>
  <c r="U152" i="2"/>
  <c r="U131" i="2"/>
  <c r="U115" i="2"/>
  <c r="U136" i="2"/>
  <c r="J151" i="2"/>
  <c r="J149" i="2"/>
  <c r="J128" i="2"/>
  <c r="J143" i="2"/>
  <c r="J156" i="2"/>
  <c r="J148" i="2"/>
  <c r="J137" i="2"/>
  <c r="J142" i="2"/>
  <c r="J158" i="2"/>
  <c r="J139" i="2"/>
  <c r="J121" i="2"/>
  <c r="J112" i="2"/>
  <c r="J132" i="2"/>
  <c r="J145" i="2"/>
  <c r="J129" i="2"/>
  <c r="J122" i="2"/>
  <c r="J160" i="2"/>
  <c r="J147" i="2"/>
  <c r="J134" i="2"/>
  <c r="J153" i="2"/>
  <c r="J140" i="2"/>
  <c r="J113" i="2"/>
  <c r="J152" i="2"/>
  <c r="J118" i="2"/>
  <c r="J123" i="2"/>
  <c r="J117" i="2"/>
  <c r="J133" i="2"/>
  <c r="J127" i="2"/>
  <c r="J138" i="2"/>
  <c r="J119" i="2"/>
  <c r="J126" i="2"/>
  <c r="J135" i="2"/>
  <c r="J146" i="2"/>
  <c r="J130" i="2"/>
  <c r="J136" i="2"/>
  <c r="J150" i="2"/>
  <c r="J155" i="2"/>
  <c r="J115" i="2"/>
  <c r="J116" i="2"/>
  <c r="J131" i="2"/>
  <c r="J114" i="2"/>
  <c r="J124" i="2"/>
  <c r="J144" i="2"/>
  <c r="J141" i="2"/>
  <c r="J125" i="2"/>
  <c r="J159" i="2"/>
  <c r="J120" i="2"/>
  <c r="J112" i="3"/>
  <c r="J131" i="3"/>
  <c r="J163" i="3"/>
  <c r="J147" i="3"/>
  <c r="J115" i="3"/>
  <c r="J128" i="3"/>
  <c r="J152" i="3"/>
  <c r="J136" i="3"/>
  <c r="J120" i="3"/>
  <c r="J155" i="3"/>
  <c r="J139" i="3"/>
  <c r="J123" i="3"/>
  <c r="J156" i="3"/>
  <c r="J148" i="3"/>
  <c r="J140" i="3"/>
  <c r="J132" i="3"/>
  <c r="J124" i="3"/>
  <c r="J116" i="3"/>
  <c r="J159" i="3"/>
  <c r="J151" i="3"/>
  <c r="J143" i="3"/>
  <c r="J135" i="3"/>
  <c r="J127" i="3"/>
  <c r="J119" i="3"/>
  <c r="J111" i="3"/>
  <c r="J129" i="3"/>
  <c r="J125" i="3"/>
  <c r="J121" i="3"/>
  <c r="J117" i="3"/>
  <c r="J113" i="3"/>
  <c r="J157" i="3"/>
  <c r="J153" i="3"/>
  <c r="J149" i="3"/>
  <c r="J162" i="3"/>
  <c r="J158" i="3"/>
  <c r="J154" i="3"/>
  <c r="J150" i="3"/>
  <c r="J146" i="3"/>
  <c r="J142" i="3"/>
  <c r="J138" i="3"/>
  <c r="J134" i="3"/>
  <c r="J130" i="3"/>
  <c r="J126" i="3"/>
  <c r="J122" i="3"/>
  <c r="J118" i="3"/>
  <c r="J114" i="3"/>
  <c r="H140" i="3" l="1"/>
  <c r="S140" i="3"/>
  <c r="U140" i="3" s="1"/>
  <c r="S52" i="3"/>
  <c r="S108" i="3"/>
  <c r="U108" i="3" s="1"/>
  <c r="H44" i="3"/>
  <c r="S44" i="3"/>
  <c r="H124" i="3"/>
  <c r="S124" i="3"/>
  <c r="U124" i="3" s="1"/>
  <c r="H80" i="3"/>
  <c r="S80" i="3"/>
  <c r="U80" i="3" s="1"/>
  <c r="H96" i="3"/>
  <c r="S96" i="3"/>
  <c r="U96" i="3" s="1"/>
  <c r="H56" i="3"/>
  <c r="S56" i="3"/>
  <c r="H144" i="3"/>
  <c r="S144" i="3"/>
  <c r="U144" i="3" s="1"/>
  <c r="H136" i="3"/>
  <c r="S136" i="3"/>
  <c r="U136" i="3" s="1"/>
  <c r="H26" i="2"/>
  <c r="H27" i="2"/>
  <c r="F12" i="1"/>
  <c r="F11" i="1"/>
  <c r="H28" i="2" l="1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25" i="2"/>
  <c r="N2" i="3" l="1"/>
  <c r="N2" i="2"/>
  <c r="D21" i="1" l="1"/>
  <c r="F21" i="1" s="1"/>
  <c r="F11" i="3"/>
  <c r="O2" i="3" l="1"/>
  <c r="A5" i="3"/>
  <c r="B17" i="3"/>
  <c r="J17" i="3" s="1"/>
  <c r="B16" i="3"/>
  <c r="J16" i="3" s="1"/>
  <c r="N66" i="3" l="1"/>
  <c r="N65" i="3"/>
  <c r="N60" i="3"/>
  <c r="N62" i="3"/>
  <c r="N64" i="3"/>
  <c r="N61" i="3"/>
  <c r="N63" i="3"/>
  <c r="N59" i="3"/>
  <c r="D15" i="1"/>
  <c r="B17" i="2"/>
  <c r="J17" i="2" s="1"/>
  <c r="B16" i="2"/>
  <c r="J16" i="2" s="1"/>
  <c r="B12" i="3"/>
  <c r="B13" i="3"/>
  <c r="B11" i="3"/>
  <c r="B12" i="2" l="1"/>
  <c r="B13" i="2"/>
  <c r="B11" i="2"/>
  <c r="H29" i="1" l="1"/>
  <c r="H30" i="1" l="1"/>
  <c r="K73" i="1" l="1"/>
  <c r="K80" i="1"/>
  <c r="J31" i="1"/>
  <c r="J51" i="1"/>
  <c r="O35" i="2" s="1"/>
  <c r="J71" i="1"/>
  <c r="O45" i="2" s="1"/>
  <c r="J91" i="1"/>
  <c r="O55" i="2" s="1"/>
  <c r="J111" i="1"/>
  <c r="O65" i="2" s="1"/>
  <c r="K47" i="1"/>
  <c r="P33" i="2" s="1"/>
  <c r="K67" i="1"/>
  <c r="P43" i="2" s="1"/>
  <c r="K87" i="1"/>
  <c r="P53" i="2" s="1"/>
  <c r="K107" i="1"/>
  <c r="P63" i="2" s="1"/>
  <c r="L43" i="1"/>
  <c r="F38" i="2" s="1"/>
  <c r="L63" i="1"/>
  <c r="F58" i="2" s="1"/>
  <c r="L83" i="1"/>
  <c r="F78" i="2" s="1"/>
  <c r="L103" i="1"/>
  <c r="F98" i="2" s="1"/>
  <c r="J32" i="1"/>
  <c r="O26" i="3" s="1"/>
  <c r="J52" i="1"/>
  <c r="O36" i="3" s="1"/>
  <c r="J72" i="1"/>
  <c r="O46" i="3" s="1"/>
  <c r="J92" i="1"/>
  <c r="O56" i="3" s="1"/>
  <c r="J112" i="1"/>
  <c r="O66" i="3" s="1"/>
  <c r="K48" i="1"/>
  <c r="P34" i="3" s="1"/>
  <c r="K68" i="1"/>
  <c r="P44" i="3" s="1"/>
  <c r="K88" i="1"/>
  <c r="K108" i="1"/>
  <c r="P64" i="3" s="1"/>
  <c r="L44" i="1"/>
  <c r="L64" i="1"/>
  <c r="F59" i="2" s="1"/>
  <c r="L84" i="1"/>
  <c r="F79" i="2" s="1"/>
  <c r="L104" i="1"/>
  <c r="F99" i="2" s="1"/>
  <c r="K41" i="1"/>
  <c r="P30" i="2" s="1"/>
  <c r="L57" i="1"/>
  <c r="F52" i="2" s="1"/>
  <c r="J66" i="1"/>
  <c r="O43" i="3" s="1"/>
  <c r="L38" i="1"/>
  <c r="J47" i="1"/>
  <c r="O33" i="2" s="1"/>
  <c r="S34" i="2" s="1"/>
  <c r="J68" i="1"/>
  <c r="O44" i="3" s="1"/>
  <c r="J109" i="1"/>
  <c r="O64" i="2" s="1"/>
  <c r="K105" i="1"/>
  <c r="P62" i="2" s="1"/>
  <c r="K46" i="1"/>
  <c r="P33" i="3" s="1"/>
  <c r="J33" i="1"/>
  <c r="O26" i="2" s="1"/>
  <c r="J53" i="1"/>
  <c r="O36" i="2" s="1"/>
  <c r="J73" i="1"/>
  <c r="O46" i="2" s="1"/>
  <c r="S41" i="2" s="1"/>
  <c r="J93" i="1"/>
  <c r="O56" i="2" s="1"/>
  <c r="J113" i="1"/>
  <c r="O66" i="2" s="1"/>
  <c r="K49" i="1"/>
  <c r="K69" i="1"/>
  <c r="P44" i="2" s="1"/>
  <c r="K89" i="1"/>
  <c r="P54" i="2" s="1"/>
  <c r="K109" i="1"/>
  <c r="P64" i="2" s="1"/>
  <c r="L45" i="1"/>
  <c r="F40" i="2" s="1"/>
  <c r="L65" i="1"/>
  <c r="F60" i="2" s="1"/>
  <c r="L85" i="1"/>
  <c r="F80" i="2" s="1"/>
  <c r="L105" i="1"/>
  <c r="F100" i="2" s="1"/>
  <c r="J58" i="1"/>
  <c r="O39" i="3" s="1"/>
  <c r="K34" i="1"/>
  <c r="P27" i="3" s="1"/>
  <c r="K74" i="1"/>
  <c r="P47" i="3" s="1"/>
  <c r="L70" i="1"/>
  <c r="F65" i="2" s="1"/>
  <c r="J79" i="1"/>
  <c r="O49" i="2" s="1"/>
  <c r="S25" i="2" s="1"/>
  <c r="J80" i="1"/>
  <c r="O50" i="3" s="1"/>
  <c r="K76" i="1"/>
  <c r="P48" i="3" s="1"/>
  <c r="L92" i="1"/>
  <c r="F87" i="2" s="1"/>
  <c r="J101" i="1"/>
  <c r="O60" i="2" s="1"/>
  <c r="J102" i="1"/>
  <c r="O61" i="3" s="1"/>
  <c r="L34" i="1"/>
  <c r="J63" i="1"/>
  <c r="O41" i="2" s="1"/>
  <c r="L35" i="1"/>
  <c r="J64" i="1"/>
  <c r="O42" i="3" s="1"/>
  <c r="J104" i="1"/>
  <c r="O62" i="3" s="1"/>
  <c r="P50" i="3"/>
  <c r="L76" i="1"/>
  <c r="F71" i="2" s="1"/>
  <c r="J45" i="1"/>
  <c r="O32" i="2" s="1"/>
  <c r="K61" i="1"/>
  <c r="P40" i="2" s="1"/>
  <c r="K81" i="1"/>
  <c r="P50" i="2" s="1"/>
  <c r="K101" i="1"/>
  <c r="P60" i="2" s="1"/>
  <c r="L37" i="1"/>
  <c r="F32" i="2" s="1"/>
  <c r="L97" i="1"/>
  <c r="F92" i="2" s="1"/>
  <c r="K43" i="1"/>
  <c r="P31" i="2" s="1"/>
  <c r="J108" i="1"/>
  <c r="O64" i="3" s="1"/>
  <c r="J89" i="1"/>
  <c r="O54" i="2" s="1"/>
  <c r="L41" i="1"/>
  <c r="J70" i="1"/>
  <c r="O45" i="3" s="1"/>
  <c r="J34" i="1"/>
  <c r="O27" i="3" s="1"/>
  <c r="S25" i="3" s="1"/>
  <c r="J54" i="1"/>
  <c r="O37" i="3" s="1"/>
  <c r="J74" i="1"/>
  <c r="O47" i="3" s="1"/>
  <c r="J94" i="1"/>
  <c r="O57" i="3" s="1"/>
  <c r="J30" i="1"/>
  <c r="K50" i="1"/>
  <c r="P35" i="3" s="1"/>
  <c r="K70" i="1"/>
  <c r="P45" i="3" s="1"/>
  <c r="K90" i="1"/>
  <c r="P55" i="3" s="1"/>
  <c r="K110" i="1"/>
  <c r="P65" i="3" s="1"/>
  <c r="L46" i="1"/>
  <c r="L66" i="1"/>
  <c r="F61" i="2" s="1"/>
  <c r="L86" i="1"/>
  <c r="F81" i="2" s="1"/>
  <c r="L106" i="1"/>
  <c r="F101" i="2" s="1"/>
  <c r="L50" i="1"/>
  <c r="K75" i="1"/>
  <c r="P47" i="2" s="1"/>
  <c r="J60" i="1"/>
  <c r="O40" i="3" s="1"/>
  <c r="L32" i="1"/>
  <c r="K37" i="1"/>
  <c r="P28" i="2" s="1"/>
  <c r="L33" i="1"/>
  <c r="F28" i="2" s="1"/>
  <c r="L93" i="1"/>
  <c r="F88" i="2" s="1"/>
  <c r="J62" i="1"/>
  <c r="O41" i="3" s="1"/>
  <c r="L74" i="1"/>
  <c r="F69" i="2" s="1"/>
  <c r="K39" i="1"/>
  <c r="P29" i="2" s="1"/>
  <c r="K40" i="1"/>
  <c r="P30" i="3" s="1"/>
  <c r="J105" i="1"/>
  <c r="O62" i="2" s="1"/>
  <c r="J46" i="1"/>
  <c r="O33" i="3" s="1"/>
  <c r="L78" i="1"/>
  <c r="F73" i="2" s="1"/>
  <c r="J88" i="1"/>
  <c r="O54" i="3" s="1"/>
  <c r="K44" i="1"/>
  <c r="P32" i="3" s="1"/>
  <c r="K64" i="1"/>
  <c r="P42" i="3" s="1"/>
  <c r="K84" i="1"/>
  <c r="P52" i="3" s="1"/>
  <c r="K104" i="1"/>
  <c r="P62" i="3" s="1"/>
  <c r="L60" i="1"/>
  <c r="F55" i="2" s="1"/>
  <c r="L100" i="1"/>
  <c r="F95" i="2" s="1"/>
  <c r="L101" i="1"/>
  <c r="F96" i="2" s="1"/>
  <c r="K66" i="1"/>
  <c r="P43" i="3" s="1"/>
  <c r="L82" i="1"/>
  <c r="F77" i="2" s="1"/>
  <c r="J35" i="1"/>
  <c r="O27" i="2" s="1"/>
  <c r="J55" i="1"/>
  <c r="O37" i="2" s="1"/>
  <c r="J75" i="1"/>
  <c r="O47" i="2" s="1"/>
  <c r="J95" i="1"/>
  <c r="O57" i="2" s="1"/>
  <c r="S27" i="2" s="1"/>
  <c r="K31" i="1"/>
  <c r="P25" i="2" s="1"/>
  <c r="K51" i="1"/>
  <c r="P35" i="2" s="1"/>
  <c r="K71" i="1"/>
  <c r="P45" i="2" s="1"/>
  <c r="K91" i="1"/>
  <c r="K111" i="1"/>
  <c r="P65" i="2" s="1"/>
  <c r="L47" i="1"/>
  <c r="L67" i="1"/>
  <c r="F62" i="2" s="1"/>
  <c r="L87" i="1"/>
  <c r="F82" i="2" s="1"/>
  <c r="L107" i="1"/>
  <c r="F102" i="2" s="1"/>
  <c r="L90" i="1"/>
  <c r="F85" i="2" s="1"/>
  <c r="J39" i="1"/>
  <c r="O29" i="2" s="1"/>
  <c r="S30" i="2" s="1"/>
  <c r="L51" i="1"/>
  <c r="F46" i="2" s="1"/>
  <c r="L72" i="1"/>
  <c r="F67" i="2" s="1"/>
  <c r="J41" i="1"/>
  <c r="O30" i="2" s="1"/>
  <c r="K57" i="1"/>
  <c r="P38" i="2" s="1"/>
  <c r="K77" i="1"/>
  <c r="P48" i="2" s="1"/>
  <c r="K97" i="1"/>
  <c r="P58" i="2" s="1"/>
  <c r="L53" i="1"/>
  <c r="F48" i="2" s="1"/>
  <c r="L73" i="1"/>
  <c r="F68" i="2" s="1"/>
  <c r="L113" i="1"/>
  <c r="K38" i="1"/>
  <c r="P29" i="3" s="1"/>
  <c r="L30" i="1"/>
  <c r="F25" i="2" s="1"/>
  <c r="J65" i="1"/>
  <c r="O42" i="2" s="1"/>
  <c r="J86" i="1"/>
  <c r="O53" i="3" s="1"/>
  <c r="K42" i="1"/>
  <c r="P31" i="3" s="1"/>
  <c r="K62" i="1"/>
  <c r="P41" i="3" s="1"/>
  <c r="K82" i="1"/>
  <c r="P51" i="3" s="1"/>
  <c r="K102" i="1"/>
  <c r="P61" i="3" s="1"/>
  <c r="L58" i="1"/>
  <c r="F53" i="2" s="1"/>
  <c r="L98" i="1"/>
  <c r="F93" i="2" s="1"/>
  <c r="J107" i="1"/>
  <c r="O63" i="2" s="1"/>
  <c r="L40" i="1"/>
  <c r="K65" i="1"/>
  <c r="P42" i="2" s="1"/>
  <c r="J90" i="1"/>
  <c r="O55" i="3" s="1"/>
  <c r="L42" i="1"/>
  <c r="J36" i="1"/>
  <c r="O28" i="3" s="1"/>
  <c r="J56" i="1"/>
  <c r="O38" i="3" s="1"/>
  <c r="J76" i="1"/>
  <c r="O48" i="3" s="1"/>
  <c r="J96" i="1"/>
  <c r="O58" i="3" s="1"/>
  <c r="K32" i="1"/>
  <c r="P26" i="3" s="1"/>
  <c r="K52" i="1"/>
  <c r="P36" i="3" s="1"/>
  <c r="K72" i="1"/>
  <c r="P46" i="3" s="1"/>
  <c r="K92" i="1"/>
  <c r="P56" i="3" s="1"/>
  <c r="K112" i="1"/>
  <c r="P66" i="3" s="1"/>
  <c r="L48" i="1"/>
  <c r="L68" i="1"/>
  <c r="F63" i="2" s="1"/>
  <c r="L88" i="1"/>
  <c r="F83" i="2" s="1"/>
  <c r="L108" i="1"/>
  <c r="F103" i="2" s="1"/>
  <c r="J38" i="1"/>
  <c r="O29" i="3" s="1"/>
  <c r="J78" i="1"/>
  <c r="O49" i="3" s="1"/>
  <c r="K54" i="1"/>
  <c r="P37" i="3" s="1"/>
  <c r="K30" i="1"/>
  <c r="P25" i="3" s="1"/>
  <c r="K35" i="1"/>
  <c r="P27" i="2" s="1"/>
  <c r="J100" i="1"/>
  <c r="O60" i="3" s="1"/>
  <c r="J61" i="1"/>
  <c r="O40" i="2" s="1"/>
  <c r="J42" i="1"/>
  <c r="O31" i="3" s="1"/>
  <c r="S26" i="3" s="1"/>
  <c r="K98" i="1"/>
  <c r="P59" i="3" s="1"/>
  <c r="J83" i="1"/>
  <c r="O51" i="2" s="1"/>
  <c r="S26" i="2" s="1"/>
  <c r="K99" i="1"/>
  <c r="P59" i="2" s="1"/>
  <c r="L95" i="1"/>
  <c r="F90" i="2" s="1"/>
  <c r="L36" i="1"/>
  <c r="F31" i="2" s="1"/>
  <c r="J85" i="1"/>
  <c r="O52" i="2" s="1"/>
  <c r="J106" i="1"/>
  <c r="O63" i="3" s="1"/>
  <c r="J87" i="1"/>
  <c r="O53" i="2" s="1"/>
  <c r="K83" i="1"/>
  <c r="P51" i="2" s="1"/>
  <c r="L79" i="1"/>
  <c r="F74" i="2" s="1"/>
  <c r="J69" i="1"/>
  <c r="O44" i="2" s="1"/>
  <c r="L81" i="1"/>
  <c r="F76" i="2" s="1"/>
  <c r="J50" i="1"/>
  <c r="O35" i="3" s="1"/>
  <c r="S27" i="3" s="1"/>
  <c r="L102" i="1"/>
  <c r="F97" i="2" s="1"/>
  <c r="J37" i="1"/>
  <c r="O28" i="2" s="1"/>
  <c r="J57" i="1"/>
  <c r="O38" i="2" s="1"/>
  <c r="J77" i="1"/>
  <c r="O48" i="2" s="1"/>
  <c r="J97" i="1"/>
  <c r="O58" i="2" s="1"/>
  <c r="S43" i="2" s="1"/>
  <c r="K33" i="1"/>
  <c r="P26" i="2" s="1"/>
  <c r="K53" i="1"/>
  <c r="P36" i="2" s="1"/>
  <c r="P46" i="2"/>
  <c r="K93" i="1"/>
  <c r="P56" i="2" s="1"/>
  <c r="K113" i="1"/>
  <c r="P66" i="2" s="1"/>
  <c r="L49" i="1"/>
  <c r="F44" i="2" s="1"/>
  <c r="L69" i="1"/>
  <c r="F64" i="2" s="1"/>
  <c r="L89" i="1"/>
  <c r="F84" i="2" s="1"/>
  <c r="L109" i="1"/>
  <c r="F104" i="2" s="1"/>
  <c r="J98" i="1"/>
  <c r="O59" i="3" s="1"/>
  <c r="K94" i="1"/>
  <c r="P57" i="3" s="1"/>
  <c r="L110" i="1"/>
  <c r="F105" i="2" s="1"/>
  <c r="J59" i="1"/>
  <c r="O39" i="2" s="1"/>
  <c r="S35" i="2" s="1"/>
  <c r="J99" i="1"/>
  <c r="O59" i="2" s="1"/>
  <c r="K55" i="1"/>
  <c r="P37" i="2" s="1"/>
  <c r="K95" i="1"/>
  <c r="P57" i="2" s="1"/>
  <c r="L31" i="1"/>
  <c r="F26" i="2" s="1"/>
  <c r="L71" i="1"/>
  <c r="F66" i="2" s="1"/>
  <c r="L91" i="1"/>
  <c r="F86" i="2" s="1"/>
  <c r="L111" i="1"/>
  <c r="F106" i="2" s="1"/>
  <c r="J40" i="1"/>
  <c r="O30" i="3" s="1"/>
  <c r="K36" i="1"/>
  <c r="P28" i="3" s="1"/>
  <c r="K56" i="1"/>
  <c r="P38" i="3" s="1"/>
  <c r="K96" i="1"/>
  <c r="P58" i="3" s="1"/>
  <c r="L52" i="1"/>
  <c r="L112" i="1"/>
  <c r="F107" i="2" s="1"/>
  <c r="J81" i="1"/>
  <c r="O50" i="2" s="1"/>
  <c r="J82" i="1"/>
  <c r="O51" i="3" s="1"/>
  <c r="K58" i="1"/>
  <c r="P39" i="3" s="1"/>
  <c r="K78" i="1"/>
  <c r="P49" i="3" s="1"/>
  <c r="L54" i="1"/>
  <c r="L94" i="1"/>
  <c r="F89" i="2" s="1"/>
  <c r="J43" i="1"/>
  <c r="O31" i="2" s="1"/>
  <c r="S38" i="2" s="1"/>
  <c r="J103" i="1"/>
  <c r="O61" i="2" s="1"/>
  <c r="K59" i="1"/>
  <c r="P39" i="2" s="1"/>
  <c r="K79" i="1"/>
  <c r="P49" i="2" s="1"/>
  <c r="L55" i="1"/>
  <c r="F50" i="2" s="1"/>
  <c r="L75" i="1"/>
  <c r="F70" i="2" s="1"/>
  <c r="J44" i="1"/>
  <c r="O32" i="3" s="1"/>
  <c r="J84" i="1"/>
  <c r="O52" i="3" s="1"/>
  <c r="K60" i="1"/>
  <c r="P40" i="3" s="1"/>
  <c r="K100" i="1"/>
  <c r="P60" i="3" s="1"/>
  <c r="L56" i="1"/>
  <c r="L96" i="1"/>
  <c r="F91" i="2" s="1"/>
  <c r="L77" i="1"/>
  <c r="F72" i="2" s="1"/>
  <c r="J67" i="1"/>
  <c r="O43" i="2" s="1"/>
  <c r="K63" i="1"/>
  <c r="P41" i="2" s="1"/>
  <c r="K103" i="1"/>
  <c r="P61" i="2" s="1"/>
  <c r="L39" i="1"/>
  <c r="F34" i="2" s="1"/>
  <c r="L59" i="1"/>
  <c r="F54" i="2" s="1"/>
  <c r="L99" i="1"/>
  <c r="F94" i="2" s="1"/>
  <c r="J48" i="1"/>
  <c r="O34" i="3" s="1"/>
  <c r="L80" i="1"/>
  <c r="F75" i="2" s="1"/>
  <c r="J49" i="1"/>
  <c r="O34" i="2" s="1"/>
  <c r="K45" i="1"/>
  <c r="P32" i="2" s="1"/>
  <c r="K85" i="1"/>
  <c r="P52" i="2" s="1"/>
  <c r="L61" i="1"/>
  <c r="F56" i="2" s="1"/>
  <c r="J110" i="1"/>
  <c r="O65" i="3" s="1"/>
  <c r="K86" i="1"/>
  <c r="P53" i="3" s="1"/>
  <c r="K106" i="1"/>
  <c r="P63" i="3" s="1"/>
  <c r="L62" i="1"/>
  <c r="F57" i="2" s="1"/>
  <c r="F21" i="3"/>
  <c r="E21" i="3"/>
  <c r="F20" i="3"/>
  <c r="F19" i="3"/>
  <c r="E19" i="3"/>
  <c r="F18" i="3"/>
  <c r="E18" i="3"/>
  <c r="B18" i="3" s="1"/>
  <c r="J18" i="3" s="1"/>
  <c r="E16" i="3"/>
  <c r="E17" i="3"/>
  <c r="F16" i="3"/>
  <c r="E20" i="3"/>
  <c r="F17" i="3"/>
  <c r="F21" i="2"/>
  <c r="E16" i="2"/>
  <c r="E21" i="2"/>
  <c r="H31" i="1"/>
  <c r="E15" i="1" s="1"/>
  <c r="H32" i="1"/>
  <c r="E19" i="1" s="1"/>
  <c r="F20" i="2"/>
  <c r="F18" i="2"/>
  <c r="F16" i="2"/>
  <c r="E20" i="2"/>
  <c r="E18" i="2"/>
  <c r="B18" i="2" s="1"/>
  <c r="J18" i="2" s="1"/>
  <c r="F19" i="2"/>
  <c r="F17" i="2"/>
  <c r="E19" i="2"/>
  <c r="B19" i="2" s="1"/>
  <c r="J19" i="2" s="1"/>
  <c r="E17" i="2"/>
  <c r="P55" i="2"/>
  <c r="P54" i="3"/>
  <c r="P34" i="2"/>
  <c r="O25" i="2"/>
  <c r="S33" i="2" s="1"/>
  <c r="O25" i="3"/>
  <c r="O8" i="2"/>
  <c r="O8" i="3"/>
  <c r="F51" i="2" l="1"/>
  <c r="F37" i="2"/>
  <c r="F26" i="3"/>
  <c r="F27" i="2"/>
  <c r="F45" i="2"/>
  <c r="F27" i="3"/>
  <c r="F33" i="2"/>
  <c r="S50" i="2"/>
  <c r="S46" i="2"/>
  <c r="F29" i="2"/>
  <c r="F25" i="3"/>
  <c r="F47" i="2"/>
  <c r="S47" i="2"/>
  <c r="S51" i="2"/>
  <c r="F42" i="2"/>
  <c r="F39" i="2"/>
  <c r="S42" i="2"/>
  <c r="S45" i="2"/>
  <c r="S49" i="2"/>
  <c r="F43" i="2"/>
  <c r="S39" i="2"/>
  <c r="S31" i="2"/>
  <c r="S29" i="2"/>
  <c r="S37" i="2"/>
  <c r="F41" i="2"/>
  <c r="F49" i="2"/>
  <c r="F30" i="2"/>
  <c r="F108" i="2"/>
  <c r="F109" i="2"/>
  <c r="F110" i="2"/>
  <c r="F111" i="2"/>
  <c r="J111" i="2"/>
  <c r="J109" i="2"/>
  <c r="F24" i="2"/>
  <c r="F36" i="2"/>
  <c r="F24" i="3"/>
  <c r="F35" i="2"/>
  <c r="B21" i="3"/>
  <c r="J21" i="3" s="1"/>
  <c r="L21" i="3"/>
  <c r="L21" i="2"/>
  <c r="B21" i="2"/>
  <c r="J21" i="2" s="1"/>
  <c r="L19" i="3"/>
  <c r="B19" i="3"/>
  <c r="J19" i="3" s="1"/>
  <c r="B20" i="3"/>
  <c r="J20" i="3" s="1"/>
  <c r="Q5" i="3"/>
  <c r="Q55" i="3" s="1"/>
  <c r="R55" i="3" s="1"/>
  <c r="O5" i="3"/>
  <c r="Q38" i="3" s="1"/>
  <c r="R38" i="3" s="1"/>
  <c r="P5" i="3"/>
  <c r="Q39" i="3" s="1"/>
  <c r="R39" i="3" s="1"/>
  <c r="L20" i="2"/>
  <c r="B20" i="2"/>
  <c r="J20" i="2" s="1"/>
  <c r="Q5" i="2"/>
  <c r="Q55" i="2" s="1"/>
  <c r="R86" i="2" s="1"/>
  <c r="P5" i="2"/>
  <c r="Q39" i="2" s="1"/>
  <c r="O5" i="2"/>
  <c r="Q53" i="2" s="1"/>
  <c r="R82" i="2" s="1"/>
  <c r="E17" i="1"/>
  <c r="F15" i="1"/>
  <c r="R77" i="2" l="1"/>
  <c r="R105" i="2"/>
  <c r="Q62" i="3"/>
  <c r="R62" i="3" s="1"/>
  <c r="U62" i="3" s="1"/>
  <c r="Q66" i="2"/>
  <c r="Q66" i="3"/>
  <c r="R66" i="3" s="1"/>
  <c r="U66" i="3" s="1"/>
  <c r="Q57" i="3"/>
  <c r="R57" i="3" s="1"/>
  <c r="Q65" i="3"/>
  <c r="R65" i="3" s="1"/>
  <c r="U38" i="3"/>
  <c r="Q61" i="2"/>
  <c r="R98" i="2" s="1"/>
  <c r="Q65" i="2"/>
  <c r="Q64" i="2"/>
  <c r="Q56" i="2"/>
  <c r="R88" i="2" s="1"/>
  <c r="Q58" i="2"/>
  <c r="R92" i="2" s="1"/>
  <c r="Q63" i="2"/>
  <c r="Q62" i="2"/>
  <c r="R100" i="2" s="1"/>
  <c r="Q57" i="2"/>
  <c r="Q59" i="3"/>
  <c r="R59" i="3" s="1"/>
  <c r="Q58" i="3"/>
  <c r="R58" i="3" s="1"/>
  <c r="Q60" i="2"/>
  <c r="R96" i="2" s="1"/>
  <c r="Q56" i="3"/>
  <c r="R56" i="3" s="1"/>
  <c r="Q60" i="3"/>
  <c r="R60" i="3" s="1"/>
  <c r="Q64" i="3"/>
  <c r="R64" i="3" s="1"/>
  <c r="Q61" i="3"/>
  <c r="R61" i="3" s="1"/>
  <c r="Q63" i="3"/>
  <c r="Q59" i="2"/>
  <c r="Q52" i="3"/>
  <c r="R52" i="3" s="1"/>
  <c r="Q53" i="3"/>
  <c r="R53" i="3" s="1"/>
  <c r="Q54" i="2"/>
  <c r="Q37" i="3"/>
  <c r="R37" i="3" s="1"/>
  <c r="Q54" i="3"/>
  <c r="R54" i="3" s="1"/>
  <c r="Q50" i="3"/>
  <c r="R50" i="3" s="1"/>
  <c r="Q44" i="3"/>
  <c r="R44" i="3" s="1"/>
  <c r="Q30" i="3"/>
  <c r="R30" i="3" s="1"/>
  <c r="Q26" i="3"/>
  <c r="Q49" i="3"/>
  <c r="R49" i="3" s="1"/>
  <c r="Q51" i="3"/>
  <c r="R51" i="3" s="1"/>
  <c r="Q27" i="3"/>
  <c r="Q31" i="3"/>
  <c r="R31" i="3" s="1"/>
  <c r="Q34" i="3"/>
  <c r="R34" i="3" s="1"/>
  <c r="Q36" i="3"/>
  <c r="R36" i="3" s="1"/>
  <c r="Q28" i="3"/>
  <c r="R28" i="3" s="1"/>
  <c r="Q25" i="3"/>
  <c r="Q48" i="3"/>
  <c r="R48" i="3" s="1"/>
  <c r="Q35" i="3"/>
  <c r="R35" i="3" s="1"/>
  <c r="Q40" i="3"/>
  <c r="R40" i="3" s="1"/>
  <c r="Q41" i="3"/>
  <c r="R41" i="3" s="1"/>
  <c r="Q32" i="3"/>
  <c r="R32" i="3" s="1"/>
  <c r="Q46" i="3"/>
  <c r="R46" i="3" s="1"/>
  <c r="Q45" i="3"/>
  <c r="R45" i="3" s="1"/>
  <c r="Q43" i="3"/>
  <c r="R43" i="3" s="1"/>
  <c r="Q47" i="3"/>
  <c r="R47" i="3" s="1"/>
  <c r="Q42" i="3"/>
  <c r="R42" i="3" s="1"/>
  <c r="Q33" i="3"/>
  <c r="R33" i="3" s="1"/>
  <c r="Q29" i="3"/>
  <c r="R29" i="3" s="1"/>
  <c r="U82" i="2"/>
  <c r="T82" i="2" s="1"/>
  <c r="J82" i="2" s="1"/>
  <c r="U86" i="2"/>
  <c r="T86" i="2" s="1"/>
  <c r="J86" i="2" s="1"/>
  <c r="Q49" i="2"/>
  <c r="R74" i="2" s="1"/>
  <c r="Q37" i="2"/>
  <c r="Q48" i="2"/>
  <c r="R72" i="2" s="1"/>
  <c r="Q45" i="2"/>
  <c r="Q47" i="2"/>
  <c r="R70" i="2" s="1"/>
  <c r="Q41" i="2"/>
  <c r="Q26" i="2"/>
  <c r="Q51" i="2"/>
  <c r="R78" i="2" s="1"/>
  <c r="Q46" i="2"/>
  <c r="R68" i="2" s="1"/>
  <c r="Q25" i="2"/>
  <c r="Q36" i="2"/>
  <c r="Q50" i="2"/>
  <c r="R76" i="2" s="1"/>
  <c r="Q27" i="2"/>
  <c r="Q35" i="2"/>
  <c r="R39" i="2" s="1"/>
  <c r="Q40" i="2"/>
  <c r="Q31" i="2"/>
  <c r="R31" i="2" s="1"/>
  <c r="Q33" i="2"/>
  <c r="R33" i="2" s="1"/>
  <c r="Q38" i="2"/>
  <c r="Q52" i="2"/>
  <c r="R80" i="2" s="1"/>
  <c r="Q28" i="2"/>
  <c r="Q32" i="2"/>
  <c r="R32" i="2" s="1"/>
  <c r="Q34" i="2"/>
  <c r="R67" i="2" s="1"/>
  <c r="Q44" i="2"/>
  <c r="Q30" i="2"/>
  <c r="Q43" i="2"/>
  <c r="Q42" i="2"/>
  <c r="Q29" i="2"/>
  <c r="R27" i="3" l="1"/>
  <c r="U27" i="3" s="1"/>
  <c r="R26" i="3"/>
  <c r="R25" i="3"/>
  <c r="R29" i="2"/>
  <c r="R27" i="2"/>
  <c r="R57" i="2"/>
  <c r="R90" i="2"/>
  <c r="R63" i="2"/>
  <c r="R102" i="2"/>
  <c r="U102" i="2" s="1"/>
  <c r="R65" i="2"/>
  <c r="R106" i="2"/>
  <c r="R107" i="2"/>
  <c r="T107" i="2" s="1"/>
  <c r="J107" i="2" s="1"/>
  <c r="R84" i="2"/>
  <c r="T84" i="2" s="1"/>
  <c r="J84" i="2" s="1"/>
  <c r="R64" i="2"/>
  <c r="U64" i="2" s="1"/>
  <c r="T64" i="2" s="1"/>
  <c r="J64" i="2" s="1"/>
  <c r="R104" i="2"/>
  <c r="R30" i="2"/>
  <c r="U30" i="2" s="1"/>
  <c r="T30" i="2" s="1"/>
  <c r="R59" i="2"/>
  <c r="R94" i="2"/>
  <c r="U94" i="2" s="1"/>
  <c r="R66" i="2"/>
  <c r="U66" i="2" s="1"/>
  <c r="T66" i="2" s="1"/>
  <c r="J66" i="2" s="1"/>
  <c r="R108" i="2"/>
  <c r="R28" i="2"/>
  <c r="U28" i="2" s="1"/>
  <c r="T28" i="2" s="1"/>
  <c r="R26" i="2"/>
  <c r="U26" i="2" s="1"/>
  <c r="T26" i="2" s="1"/>
  <c r="R43" i="2"/>
  <c r="R85" i="2"/>
  <c r="R44" i="2"/>
  <c r="U44" i="2" s="1"/>
  <c r="T44" i="2" s="1"/>
  <c r="J44" i="2" s="1"/>
  <c r="R87" i="2"/>
  <c r="R48" i="2"/>
  <c r="U48" i="2" s="1"/>
  <c r="T48" i="2" s="1"/>
  <c r="J48" i="2" s="1"/>
  <c r="R95" i="2"/>
  <c r="R37" i="2"/>
  <c r="R73" i="2"/>
  <c r="U105" i="2"/>
  <c r="T105" i="2" s="1"/>
  <c r="J105" i="2" s="1"/>
  <c r="R40" i="2"/>
  <c r="U40" i="2" s="1"/>
  <c r="T40" i="2" s="1"/>
  <c r="J40" i="2" s="1"/>
  <c r="R79" i="2"/>
  <c r="R41" i="2"/>
  <c r="R81" i="2"/>
  <c r="R47" i="2"/>
  <c r="R93" i="2"/>
  <c r="R49" i="2"/>
  <c r="R97" i="2"/>
  <c r="R53" i="2"/>
  <c r="U53" i="2" s="1"/>
  <c r="T53" i="2" s="1"/>
  <c r="J53" i="2" s="1"/>
  <c r="R36" i="2"/>
  <c r="U36" i="2" s="1"/>
  <c r="T36" i="2" s="1"/>
  <c r="J36" i="2" s="1"/>
  <c r="R71" i="2"/>
  <c r="R46" i="2"/>
  <c r="U46" i="2" s="1"/>
  <c r="T46" i="2" s="1"/>
  <c r="J46" i="2" s="1"/>
  <c r="R91" i="2"/>
  <c r="R51" i="2"/>
  <c r="R101" i="2"/>
  <c r="R42" i="2"/>
  <c r="U42" i="2" s="1"/>
  <c r="T42" i="2" s="1"/>
  <c r="J42" i="2" s="1"/>
  <c r="R83" i="2"/>
  <c r="R45" i="2"/>
  <c r="R89" i="2"/>
  <c r="R55" i="2"/>
  <c r="U55" i="2" s="1"/>
  <c r="T55" i="2" s="1"/>
  <c r="J55" i="2" s="1"/>
  <c r="R50" i="2"/>
  <c r="U50" i="2" s="1"/>
  <c r="T50" i="2" s="1"/>
  <c r="J50" i="2" s="1"/>
  <c r="R99" i="2"/>
  <c r="R52" i="2"/>
  <c r="U52" i="2" s="1"/>
  <c r="T52" i="2" s="1"/>
  <c r="J52" i="2" s="1"/>
  <c r="R103" i="2"/>
  <c r="U77" i="2"/>
  <c r="T77" i="2" s="1"/>
  <c r="J77" i="2" s="1"/>
  <c r="R35" i="2"/>
  <c r="R69" i="2"/>
  <c r="R61" i="2"/>
  <c r="R38" i="2"/>
  <c r="U38" i="2" s="1"/>
  <c r="T38" i="2" s="1"/>
  <c r="J38" i="2" s="1"/>
  <c r="R75" i="2"/>
  <c r="R70" i="3"/>
  <c r="U70" i="3" s="1"/>
  <c r="R164" i="3"/>
  <c r="R68" i="3"/>
  <c r="U68" i="3" s="1"/>
  <c r="R69" i="3"/>
  <c r="U69" i="3" s="1"/>
  <c r="R63" i="3"/>
  <c r="U63" i="3" s="1"/>
  <c r="R67" i="3"/>
  <c r="U67" i="3" s="1"/>
  <c r="U48" i="3"/>
  <c r="U28" i="3"/>
  <c r="U60" i="3"/>
  <c r="U36" i="3"/>
  <c r="U56" i="3"/>
  <c r="U34" i="3"/>
  <c r="U64" i="3"/>
  <c r="U58" i="3"/>
  <c r="U54" i="3"/>
  <c r="U44" i="3"/>
  <c r="U50" i="3"/>
  <c r="U32" i="3"/>
  <c r="U52" i="3"/>
  <c r="U42" i="3"/>
  <c r="U46" i="3"/>
  <c r="U40" i="3"/>
  <c r="R34" i="2"/>
  <c r="U34" i="2" s="1"/>
  <c r="T34" i="2" s="1"/>
  <c r="J34" i="2" s="1"/>
  <c r="R164" i="2"/>
  <c r="T96" i="2"/>
  <c r="J96" i="2" s="1"/>
  <c r="R60" i="2"/>
  <c r="U60" i="2" s="1"/>
  <c r="T60" i="2" s="1"/>
  <c r="J60" i="2" s="1"/>
  <c r="T100" i="2"/>
  <c r="J100" i="2" s="1"/>
  <c r="R62" i="2"/>
  <c r="U62" i="2" s="1"/>
  <c r="T62" i="2" s="1"/>
  <c r="J62" i="2" s="1"/>
  <c r="R54" i="2"/>
  <c r="U54" i="2" s="1"/>
  <c r="T54" i="2" s="1"/>
  <c r="J54" i="2" s="1"/>
  <c r="U92" i="2"/>
  <c r="T92" i="2" s="1"/>
  <c r="J92" i="2" s="1"/>
  <c r="R58" i="2"/>
  <c r="U58" i="2" s="1"/>
  <c r="T58" i="2" s="1"/>
  <c r="J58" i="2" s="1"/>
  <c r="T88" i="2"/>
  <c r="J88" i="2" s="1"/>
  <c r="R56" i="2"/>
  <c r="U56" i="2" s="1"/>
  <c r="T56" i="2" s="1"/>
  <c r="J56" i="2" s="1"/>
  <c r="R25" i="2"/>
  <c r="U72" i="2"/>
  <c r="T72" i="2" s="1"/>
  <c r="J72" i="2" s="1"/>
  <c r="U78" i="2"/>
  <c r="T78" i="2" s="1"/>
  <c r="J78" i="2" s="1"/>
  <c r="U39" i="2"/>
  <c r="T39" i="2" s="1"/>
  <c r="J39" i="2" s="1"/>
  <c r="U100" i="2"/>
  <c r="U70" i="2"/>
  <c r="T70" i="2" s="1"/>
  <c r="J70" i="2" s="1"/>
  <c r="U74" i="2"/>
  <c r="T74" i="2" s="1"/>
  <c r="J74" i="2" s="1"/>
  <c r="U96" i="2"/>
  <c r="U88" i="2"/>
  <c r="U30" i="3"/>
  <c r="U51" i="3"/>
  <c r="U61" i="3"/>
  <c r="U75" i="3"/>
  <c r="U47" i="3"/>
  <c r="U65" i="3"/>
  <c r="U35" i="3"/>
  <c r="U37" i="3"/>
  <c r="U41" i="3"/>
  <c r="U43" i="3"/>
  <c r="U45" i="3"/>
  <c r="U59" i="3"/>
  <c r="U53" i="3"/>
  <c r="U71" i="3"/>
  <c r="U77" i="3"/>
  <c r="U73" i="3"/>
  <c r="U29" i="3"/>
  <c r="U49" i="3"/>
  <c r="U55" i="3"/>
  <c r="U39" i="3"/>
  <c r="U57" i="3"/>
  <c r="U68" i="2"/>
  <c r="T68" i="2" s="1"/>
  <c r="J68" i="2" s="1"/>
  <c r="U76" i="2"/>
  <c r="T76" i="2" s="1"/>
  <c r="J76" i="2" s="1"/>
  <c r="U163" i="2"/>
  <c r="T163" i="2" s="1"/>
  <c r="J163" i="2" s="1"/>
  <c r="U80" i="2"/>
  <c r="T80" i="2" s="1"/>
  <c r="J80" i="2" s="1"/>
  <c r="J161" i="2"/>
  <c r="F17" i="1"/>
  <c r="U25" i="2" l="1"/>
  <c r="T25" i="2" s="1"/>
  <c r="U107" i="2"/>
  <c r="U84" i="2"/>
  <c r="T108" i="2"/>
  <c r="J108" i="2" s="1"/>
  <c r="U108" i="2"/>
  <c r="U104" i="2"/>
  <c r="T104" i="2"/>
  <c r="J104" i="2" s="1"/>
  <c r="T106" i="2"/>
  <c r="J106" i="2" s="1"/>
  <c r="U106" i="2"/>
  <c r="U93" i="2"/>
  <c r="T93" i="2" s="1"/>
  <c r="J93" i="2" s="1"/>
  <c r="U81" i="2"/>
  <c r="T81" i="2" s="1"/>
  <c r="J81" i="2" s="1"/>
  <c r="U89" i="2"/>
  <c r="T89" i="2" s="1"/>
  <c r="J89" i="2" s="1"/>
  <c r="U95" i="2"/>
  <c r="T95" i="2" s="1"/>
  <c r="J95" i="2" s="1"/>
  <c r="U79" i="2"/>
  <c r="T79" i="2" s="1"/>
  <c r="J79" i="2" s="1"/>
  <c r="U101" i="2"/>
  <c r="T101" i="2" s="1"/>
  <c r="J101" i="2" s="1"/>
  <c r="U99" i="2"/>
  <c r="T99" i="2" s="1"/>
  <c r="J99" i="2" s="1"/>
  <c r="U87" i="2"/>
  <c r="T87" i="2" s="1"/>
  <c r="J87" i="2" s="1"/>
  <c r="U75" i="2"/>
  <c r="T75" i="2" s="1"/>
  <c r="J75" i="2" s="1"/>
  <c r="U91" i="2"/>
  <c r="T91" i="2" s="1"/>
  <c r="J91" i="2" s="1"/>
  <c r="U83" i="2"/>
  <c r="T83" i="2" s="1"/>
  <c r="J83" i="2" s="1"/>
  <c r="U85" i="2"/>
  <c r="T85" i="2" s="1"/>
  <c r="J85" i="2" s="1"/>
  <c r="U97" i="2"/>
  <c r="T97" i="2"/>
  <c r="J97" i="2" s="1"/>
  <c r="U103" i="2"/>
  <c r="T103" i="2"/>
  <c r="J103" i="2" s="1"/>
  <c r="U164" i="2"/>
  <c r="T164" i="2" s="1"/>
  <c r="J164" i="2" s="1"/>
  <c r="U71" i="2"/>
  <c r="T71" i="2" s="1"/>
  <c r="J71" i="2" s="1"/>
  <c r="U65" i="2"/>
  <c r="T65" i="2" s="1"/>
  <c r="J65" i="2" s="1"/>
  <c r="U69" i="2"/>
  <c r="T69" i="2" s="1"/>
  <c r="J69" i="2" s="1"/>
  <c r="U67" i="2"/>
  <c r="T67" i="2" s="1"/>
  <c r="J67" i="2" s="1"/>
  <c r="U73" i="2"/>
  <c r="T73" i="2" s="1"/>
  <c r="J73" i="2" s="1"/>
  <c r="U33" i="2"/>
  <c r="T33" i="2" s="1"/>
  <c r="J33" i="2" s="1"/>
  <c r="U45" i="2"/>
  <c r="T45" i="2" s="1"/>
  <c r="J45" i="2" s="1"/>
  <c r="U63" i="2"/>
  <c r="T63" i="2" s="1"/>
  <c r="J63" i="2" s="1"/>
  <c r="U29" i="2"/>
  <c r="T29" i="2" s="1"/>
  <c r="U37" i="2"/>
  <c r="T37" i="2" s="1"/>
  <c r="J37" i="2" s="1"/>
  <c r="U43" i="2"/>
  <c r="T43" i="2" s="1"/>
  <c r="J43" i="2" s="1"/>
  <c r="U41" i="2"/>
  <c r="T41" i="2" s="1"/>
  <c r="J41" i="2" s="1"/>
  <c r="T94" i="2"/>
  <c r="J94" i="2" s="1"/>
  <c r="U57" i="2"/>
  <c r="T57" i="2" s="1"/>
  <c r="J57" i="2" s="1"/>
  <c r="U61" i="2"/>
  <c r="T61" i="2" s="1"/>
  <c r="J61" i="2" s="1"/>
  <c r="U90" i="2"/>
  <c r="T90" i="2"/>
  <c r="J90" i="2" s="1"/>
  <c r="T98" i="2"/>
  <c r="J98" i="2" s="1"/>
  <c r="U98" i="2"/>
  <c r="U35" i="2"/>
  <c r="T35" i="2" s="1"/>
  <c r="J35" i="2" s="1"/>
  <c r="T102" i="2"/>
  <c r="J102" i="2" s="1"/>
  <c r="U51" i="2"/>
  <c r="T51" i="2" s="1"/>
  <c r="J51" i="2" s="1"/>
  <c r="U49" i="2"/>
  <c r="T49" i="2" s="1"/>
  <c r="J49" i="2" s="1"/>
  <c r="U47" i="2"/>
  <c r="T47" i="2" s="1"/>
  <c r="J47" i="2" s="1"/>
  <c r="U59" i="2"/>
  <c r="T59" i="2" s="1"/>
  <c r="J59" i="2" s="1"/>
  <c r="U31" i="2"/>
  <c r="T31" i="2" s="1"/>
  <c r="U27" i="2"/>
  <c r="T27" i="2" s="1"/>
  <c r="U164" i="3"/>
  <c r="T164" i="3"/>
  <c r="J164" i="3" s="1"/>
  <c r="U26" i="3"/>
  <c r="U31" i="3"/>
  <c r="U33" i="3"/>
  <c r="U32" i="2"/>
  <c r="T32" i="2" s="1"/>
  <c r="J32" i="2" s="1"/>
  <c r="U25" i="3"/>
  <c r="J161" i="3"/>
  <c r="J30" i="2"/>
  <c r="J28" i="2"/>
  <c r="M58" i="3"/>
  <c r="N58" i="3" s="1"/>
  <c r="M57" i="3"/>
  <c r="N57" i="3" s="1"/>
  <c r="M56" i="3"/>
  <c r="N56" i="3" s="1"/>
  <c r="M55" i="3"/>
  <c r="N55" i="3" s="1"/>
  <c r="M54" i="3"/>
  <c r="N54" i="3" s="1"/>
  <c r="M53" i="3"/>
  <c r="N53" i="3" s="1"/>
  <c r="M58" i="2"/>
  <c r="M57" i="2"/>
  <c r="M56" i="2"/>
  <c r="M55" i="2"/>
  <c r="M54" i="2"/>
  <c r="M53" i="2"/>
  <c r="J26" i="2" l="1"/>
  <c r="J27" i="2"/>
  <c r="J25" i="2"/>
  <c r="J31" i="2"/>
  <c r="J29" i="2"/>
  <c r="J157" i="2"/>
  <c r="M16" i="2"/>
  <c r="M17" i="2"/>
  <c r="M18" i="2"/>
  <c r="M19" i="2"/>
  <c r="F19" i="1" l="1"/>
  <c r="F29" i="1" s="1"/>
  <c r="L17" i="3"/>
  <c r="L18" i="3"/>
  <c r="L20" i="3"/>
  <c r="M20" i="3"/>
  <c r="M18" i="3"/>
  <c r="M17" i="3"/>
  <c r="M16" i="3"/>
  <c r="L16" i="3"/>
  <c r="L16" i="2" l="1"/>
  <c r="L17" i="2"/>
  <c r="L18" i="2"/>
  <c r="L19" i="2"/>
  <c r="M52" i="3"/>
  <c r="N52" i="3" s="1"/>
  <c r="M51" i="3"/>
  <c r="N51" i="3" s="1"/>
  <c r="M50" i="3"/>
  <c r="N50" i="3" s="1"/>
  <c r="M49" i="3"/>
  <c r="N49" i="3" s="1"/>
  <c r="M48" i="3"/>
  <c r="N48" i="3" s="1"/>
  <c r="M47" i="3"/>
  <c r="N47" i="3" s="1"/>
  <c r="M46" i="3"/>
  <c r="N46" i="3" s="1"/>
  <c r="M45" i="3"/>
  <c r="N45" i="3" s="1"/>
  <c r="M44" i="3"/>
  <c r="N44" i="3" s="1"/>
  <c r="M43" i="3"/>
  <c r="N43" i="3" s="1"/>
  <c r="M42" i="3"/>
  <c r="N42" i="3" s="1"/>
  <c r="M41" i="3"/>
  <c r="N41" i="3" s="1"/>
  <c r="M40" i="3"/>
  <c r="N40" i="3" s="1"/>
  <c r="M39" i="3"/>
  <c r="N39" i="3" s="1"/>
  <c r="M38" i="3"/>
  <c r="N38" i="3" s="1"/>
  <c r="M37" i="3"/>
  <c r="N37" i="3" s="1"/>
  <c r="M36" i="3"/>
  <c r="N36" i="3" s="1"/>
  <c r="M35" i="3"/>
  <c r="N35" i="3" s="1"/>
  <c r="M34" i="3"/>
  <c r="N34" i="3" s="1"/>
  <c r="M33" i="3"/>
  <c r="N33" i="3" s="1"/>
  <c r="M32" i="3"/>
  <c r="N32" i="3" s="1"/>
  <c r="M31" i="3"/>
  <c r="N31" i="3" s="1"/>
  <c r="M30" i="3"/>
  <c r="N30" i="3" s="1"/>
  <c r="M29" i="3"/>
  <c r="N29" i="3" s="1"/>
  <c r="M28" i="3"/>
  <c r="N28" i="3" s="1"/>
  <c r="M27" i="3"/>
  <c r="N27" i="3" s="1"/>
  <c r="M26" i="3"/>
  <c r="N26" i="3" s="1"/>
  <c r="M25" i="3"/>
  <c r="J145" i="3"/>
  <c r="J141" i="3"/>
  <c r="J137" i="3"/>
  <c r="J133" i="3"/>
  <c r="M52" i="2"/>
  <c r="M51" i="2"/>
  <c r="M50" i="2"/>
  <c r="M49" i="2"/>
  <c r="M48" i="2"/>
  <c r="M47" i="2"/>
  <c r="M46" i="2"/>
  <c r="M45" i="2"/>
  <c r="M44" i="2"/>
  <c r="M43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6" i="2"/>
  <c r="M25" i="2"/>
  <c r="M67" i="2" l="1"/>
  <c r="M67" i="3"/>
  <c r="N25" i="3"/>
  <c r="H24" i="3"/>
  <c r="J106" i="3"/>
  <c r="T70" i="3"/>
  <c r="J70" i="3" s="1"/>
  <c r="T68" i="3"/>
  <c r="J68" i="3" s="1"/>
  <c r="T66" i="3"/>
  <c r="J66" i="3" s="1"/>
  <c r="T64" i="3"/>
  <c r="J64" i="3" s="1"/>
  <c r="T63" i="3"/>
  <c r="T62" i="3"/>
  <c r="J62" i="3" s="1"/>
  <c r="T60" i="3"/>
  <c r="J60" i="3" s="1"/>
  <c r="T58" i="3"/>
  <c r="J58" i="3" s="1"/>
  <c r="T56" i="3"/>
  <c r="J56" i="3" s="1"/>
  <c r="T54" i="3"/>
  <c r="J54" i="3" s="1"/>
  <c r="T52" i="3"/>
  <c r="J52" i="3" s="1"/>
  <c r="T50" i="3"/>
  <c r="J50" i="3" s="1"/>
  <c r="T48" i="3"/>
  <c r="J48" i="3" s="1"/>
  <c r="T46" i="3"/>
  <c r="J46" i="3" s="1"/>
  <c r="T44" i="3"/>
  <c r="J44" i="3" s="1"/>
  <c r="T42" i="3"/>
  <c r="J42" i="3" s="1"/>
  <c r="T40" i="3"/>
  <c r="J40" i="3" s="1"/>
  <c r="T38" i="3"/>
  <c r="T36" i="3"/>
  <c r="J36" i="3" s="1"/>
  <c r="T34" i="3"/>
  <c r="J34" i="3" s="1"/>
  <c r="T32" i="3"/>
  <c r="J32" i="3" s="1"/>
  <c r="T30" i="3"/>
  <c r="J30" i="3" s="1"/>
  <c r="T27" i="3"/>
  <c r="T26" i="3"/>
  <c r="T25" i="3"/>
  <c r="H24" i="2"/>
  <c r="T28" i="3" l="1"/>
  <c r="J28" i="3" s="1"/>
  <c r="T33" i="3"/>
  <c r="J33" i="3" s="1"/>
  <c r="T73" i="3"/>
  <c r="J73" i="3" s="1"/>
  <c r="T55" i="3"/>
  <c r="J55" i="3" s="1"/>
  <c r="T57" i="3"/>
  <c r="J57" i="3" s="1"/>
  <c r="T39" i="3"/>
  <c r="J39" i="3" s="1"/>
  <c r="T53" i="3"/>
  <c r="J53" i="3" s="1"/>
  <c r="T35" i="3"/>
  <c r="J35" i="3" s="1"/>
  <c r="T75" i="3"/>
  <c r="J75" i="3" s="1"/>
  <c r="T77" i="3"/>
  <c r="J77" i="3" s="1"/>
  <c r="T59" i="3"/>
  <c r="J59" i="3" s="1"/>
  <c r="T61" i="3"/>
  <c r="J61" i="3" s="1"/>
  <c r="T43" i="3"/>
  <c r="J43" i="3" s="1"/>
  <c r="T65" i="3"/>
  <c r="J65" i="3" s="1"/>
  <c r="T29" i="3"/>
  <c r="J29" i="3" s="1"/>
  <c r="T49" i="3"/>
  <c r="J49" i="3" s="1"/>
  <c r="T69" i="3"/>
  <c r="J69" i="3" s="1"/>
  <c r="T31" i="3"/>
  <c r="J31" i="3" s="1"/>
  <c r="T51" i="3"/>
  <c r="J51" i="3" s="1"/>
  <c r="T71" i="3"/>
  <c r="J71" i="3" s="1"/>
  <c r="T37" i="3"/>
  <c r="J37" i="3" s="1"/>
  <c r="T41" i="3"/>
  <c r="J41" i="3" s="1"/>
  <c r="T45" i="3"/>
  <c r="J45" i="3" s="1"/>
  <c r="T47" i="3"/>
  <c r="J47" i="3" s="1"/>
  <c r="T67" i="3"/>
  <c r="J67" i="3" s="1"/>
  <c r="J63" i="3"/>
  <c r="J27" i="3"/>
  <c r="J26" i="3"/>
  <c r="J25" i="3"/>
  <c r="J38" i="3"/>
  <c r="F13" i="2" l="1"/>
  <c r="F12" i="2"/>
  <c r="F11" i="2"/>
  <c r="O2" i="2" l="1"/>
  <c r="A5" i="2"/>
  <c r="F12" i="3"/>
  <c r="F13" i="3"/>
  <c r="N28" i="2" l="1"/>
  <c r="N66" i="2"/>
  <c r="N61" i="2"/>
  <c r="N59" i="2"/>
  <c r="N64" i="2"/>
  <c r="N62" i="2"/>
  <c r="N60" i="2"/>
  <c r="N65" i="2"/>
  <c r="N63" i="2"/>
  <c r="N53" i="2"/>
  <c r="N56" i="2"/>
  <c r="N57" i="2"/>
  <c r="N54" i="2"/>
  <c r="N58" i="2"/>
  <c r="N55" i="2"/>
  <c r="N39" i="2"/>
  <c r="N25" i="2"/>
  <c r="N45" i="2"/>
  <c r="N34" i="2"/>
  <c r="N50" i="2"/>
  <c r="N51" i="2"/>
  <c r="N40" i="2"/>
  <c r="N33" i="2"/>
  <c r="N29" i="2"/>
  <c r="N49" i="2"/>
  <c r="N38" i="2"/>
  <c r="N47" i="2"/>
  <c r="N44" i="2"/>
  <c r="N27" i="2"/>
  <c r="N37" i="2"/>
  <c r="N26" i="2"/>
  <c r="N42" i="2"/>
  <c r="N31" i="2"/>
  <c r="N32" i="2"/>
  <c r="N48" i="2"/>
  <c r="N35" i="2"/>
  <c r="N41" i="2"/>
  <c r="N30" i="2"/>
  <c r="N46" i="2"/>
  <c r="N43" i="2"/>
  <c r="N36" i="2"/>
  <c r="N52" i="2"/>
</calcChain>
</file>

<file path=xl/sharedStrings.xml><?xml version="1.0" encoding="utf-8"?>
<sst xmlns="http://schemas.openxmlformats.org/spreadsheetml/2006/main" count="829" uniqueCount="443">
  <si>
    <t>比賽名稱:</t>
  </si>
  <si>
    <t>比賽日期:</t>
  </si>
  <si>
    <t>比賽地點:</t>
  </si>
  <si>
    <t>團體名稱:</t>
  </si>
  <si>
    <t>負責人:</t>
  </si>
  <si>
    <t>聯絡電話:</t>
  </si>
  <si>
    <t>數量</t>
  </si>
  <si>
    <t>費用</t>
  </si>
  <si>
    <t>單項(男)</t>
  </si>
  <si>
    <t>單項(女)</t>
  </si>
  <si>
    <t>接力</t>
  </si>
  <si>
    <t>填表注意事項:</t>
  </si>
  <si>
    <t>4. 時間格式以此為準 - 例: 0:26:88 , 請輸入 2688</t>
  </si>
  <si>
    <t>姓名 (中)</t>
  </si>
  <si>
    <t>姓名 (英)</t>
  </si>
  <si>
    <t>出生年份</t>
  </si>
  <si>
    <t>項目編號</t>
  </si>
  <si>
    <t>報項時間</t>
  </si>
  <si>
    <t>例</t>
  </si>
  <si>
    <t>王一一</t>
  </si>
  <si>
    <t>Wong Yat Yat</t>
  </si>
  <si>
    <t>香港中華業餘游泳聯會
比賽報名表 (女子)</t>
  </si>
  <si>
    <t>女運動員 1</t>
    <phoneticPr fontId="4" type="noConversion"/>
  </si>
  <si>
    <t>女運動員 2</t>
    <phoneticPr fontId="4" type="noConversion"/>
  </si>
  <si>
    <t>女運動員 3</t>
  </si>
  <si>
    <t>女運動員 4</t>
  </si>
  <si>
    <t>女運動員 5</t>
  </si>
  <si>
    <t>女運動員 6</t>
  </si>
  <si>
    <t>女運動員 7</t>
  </si>
  <si>
    <t>女運動員 8</t>
  </si>
  <si>
    <t>女運動員 9</t>
  </si>
  <si>
    <t>女運動員 10</t>
  </si>
  <si>
    <t>女運動員 11</t>
  </si>
  <si>
    <t>女運動員 12</t>
  </si>
  <si>
    <t>女運動員 13</t>
  </si>
  <si>
    <t>女運動員 14</t>
  </si>
  <si>
    <t>女運動員 15</t>
  </si>
  <si>
    <t>女運動員 16</t>
  </si>
  <si>
    <t>女運動員 17</t>
  </si>
  <si>
    <t>女運動員 18</t>
  </si>
  <si>
    <t>女運動員 19</t>
  </si>
  <si>
    <t>女運動員 20</t>
  </si>
  <si>
    <t>女運動員 21</t>
  </si>
  <si>
    <t>女運動員 22</t>
  </si>
  <si>
    <t>女運動員 23</t>
  </si>
  <si>
    <t>女運動員 24</t>
  </si>
  <si>
    <t>女運動員 25</t>
  </si>
  <si>
    <t>女運動員 26</t>
  </si>
  <si>
    <t>總數</t>
    <phoneticPr fontId="4" type="noConversion"/>
  </si>
  <si>
    <t>接力項目</t>
    <phoneticPr fontId="4" type="noConversion"/>
  </si>
  <si>
    <t>個人項目</t>
    <phoneticPr fontId="4" type="noConversion"/>
  </si>
  <si>
    <t>接力團體</t>
    <phoneticPr fontId="4" type="noConversion"/>
  </si>
  <si>
    <t>團體項目</t>
    <phoneticPr fontId="4" type="noConversion"/>
  </si>
  <si>
    <t>男運動員 1</t>
    <phoneticPr fontId="4" type="noConversion"/>
  </si>
  <si>
    <t>男運動員 2</t>
    <phoneticPr fontId="4" type="noConversion"/>
  </si>
  <si>
    <t>男運動員 4</t>
  </si>
  <si>
    <t>男運動員 5</t>
  </si>
  <si>
    <t>男運動員 6</t>
  </si>
  <si>
    <t>男運動員 7</t>
  </si>
  <si>
    <t>男運動員 8</t>
  </si>
  <si>
    <t>男運動員 9</t>
  </si>
  <si>
    <t>男運動員 10</t>
  </si>
  <si>
    <t>男運動員 11</t>
  </si>
  <si>
    <t>男運動員 12</t>
  </si>
  <si>
    <t>男運動員 13</t>
  </si>
  <si>
    <t>男運動員 14</t>
  </si>
  <si>
    <t>男運動員 15</t>
  </si>
  <si>
    <t>男運動員 16</t>
  </si>
  <si>
    <t>男運動員 17</t>
  </si>
  <si>
    <t>男運動員 18</t>
  </si>
  <si>
    <t>男運動員 19</t>
  </si>
  <si>
    <t>男運動員 20</t>
  </si>
  <si>
    <t>男運動員 21</t>
  </si>
  <si>
    <t>男運動員 22</t>
  </si>
  <si>
    <t>男運動員 23</t>
  </si>
  <si>
    <t>男運動員 24</t>
  </si>
  <si>
    <t>男運動員 25</t>
  </si>
  <si>
    <t>男運動員 26</t>
  </si>
  <si>
    <t>香港中華業餘游泳聯會
比賽報名表 (男子)</t>
    <phoneticPr fontId="4" type="noConversion"/>
  </si>
  <si>
    <t>1. 請先在此版面先填寫基本資料，其後相關資料會自動顯示所屬版面及位置上</t>
    <phoneticPr fontId="4" type="noConversion"/>
  </si>
  <si>
    <t>2. 報名格式及要求，請參閱報名版面</t>
    <phoneticPr fontId="4" type="noConversion"/>
  </si>
  <si>
    <t xml:space="preserve"> </t>
    <phoneticPr fontId="4" type="noConversion"/>
  </si>
  <si>
    <t>年齡</t>
  </si>
  <si>
    <t>男運動員 27</t>
  </si>
  <si>
    <t>男運動員 28</t>
  </si>
  <si>
    <t>男運動員 29</t>
  </si>
  <si>
    <t>男運動員 30</t>
  </si>
  <si>
    <t>男運動員 31</t>
  </si>
  <si>
    <t>男運動員 32</t>
  </si>
  <si>
    <t>男運動員 33</t>
  </si>
  <si>
    <t>男運動員 34</t>
  </si>
  <si>
    <t>短池</t>
    <phoneticPr fontId="4" type="noConversion"/>
  </si>
  <si>
    <t>4X50米四式階梯接力</t>
  </si>
  <si>
    <t>4X50米自由式階梯接力</t>
  </si>
  <si>
    <t>男甲 4X50米自由泳接力</t>
  </si>
  <si>
    <t>男乙 4X50米自由泳接力</t>
  </si>
  <si>
    <t>男甲 4X50米四式接力</t>
  </si>
  <si>
    <t>男乙 4X50米四式接力</t>
  </si>
  <si>
    <t>女運動員 27</t>
  </si>
  <si>
    <t>女運動員 28</t>
  </si>
  <si>
    <t>女運動員 29</t>
  </si>
  <si>
    <t>女運動員 30</t>
  </si>
  <si>
    <t>女運動員 31</t>
  </si>
  <si>
    <t>女運動員 32</t>
  </si>
  <si>
    <t>女運動員 33</t>
  </si>
  <si>
    <t>女運動員 34</t>
  </si>
  <si>
    <t>女甲 4X50米自由泳接力</t>
    <phoneticPr fontId="4" type="noConversion"/>
  </si>
  <si>
    <t>女乙 4X50米自由泳接力</t>
    <phoneticPr fontId="4" type="noConversion"/>
  </si>
  <si>
    <t>女甲 4X50米四式接力</t>
    <phoneticPr fontId="4" type="noConversion"/>
  </si>
  <si>
    <t>女乙 4X50米四式接力</t>
    <phoneticPr fontId="4" type="noConversion"/>
  </si>
  <si>
    <t>男運動員 3</t>
    <phoneticPr fontId="4" type="noConversion"/>
  </si>
  <si>
    <t>比賽名稱:</t>
    <phoneticPr fontId="4" type="noConversion"/>
  </si>
  <si>
    <t>比賽名稱</t>
    <phoneticPr fontId="4" type="noConversion"/>
  </si>
  <si>
    <t>比賽日期:</t>
    <phoneticPr fontId="4" type="noConversion"/>
  </si>
  <si>
    <t>比賽日期</t>
    <phoneticPr fontId="4" type="noConversion"/>
  </si>
  <si>
    <t>比賽地點:</t>
    <phoneticPr fontId="4" type="noConversion"/>
  </si>
  <si>
    <t>比賽地點</t>
    <phoneticPr fontId="4" type="noConversion"/>
  </si>
  <si>
    <t>備註</t>
    <phoneticPr fontId="4" type="noConversion"/>
  </si>
  <si>
    <t>新秀1</t>
    <phoneticPr fontId="4" type="noConversion"/>
  </si>
  <si>
    <t>新秀2</t>
  </si>
  <si>
    <t>年齡</t>
    <phoneticPr fontId="4" type="noConversion"/>
  </si>
  <si>
    <t>報項時間</t>
    <phoneticPr fontId="4" type="noConversion"/>
  </si>
  <si>
    <t>達標時間</t>
    <phoneticPr fontId="4" type="noConversion"/>
  </si>
  <si>
    <t>周年(長池)游泳錦標賽</t>
    <phoneticPr fontId="4" type="noConversion"/>
  </si>
  <si>
    <t>周年(短池)游泳錦標賽</t>
    <phoneticPr fontId="4" type="noConversion"/>
  </si>
  <si>
    <t>屬會新秀游泳比賽(第一天)</t>
    <phoneticPr fontId="4" type="noConversion"/>
  </si>
  <si>
    <t>屬會新秀游泳比賽(第二天)</t>
    <phoneticPr fontId="4" type="noConversion"/>
  </si>
  <si>
    <t>周年</t>
    <phoneticPr fontId="4" type="noConversion"/>
  </si>
  <si>
    <t>A</t>
    <phoneticPr fontId="4" type="noConversion"/>
  </si>
  <si>
    <t>B</t>
    <phoneticPr fontId="4" type="noConversion"/>
  </si>
  <si>
    <t>C</t>
    <phoneticPr fontId="4" type="noConversion"/>
  </si>
  <si>
    <t>D</t>
    <phoneticPr fontId="4" type="noConversion"/>
  </si>
  <si>
    <t>新秀賽3項</t>
    <phoneticPr fontId="4" type="noConversion"/>
  </si>
  <si>
    <t>項目編號</t>
    <phoneticPr fontId="4" type="noConversion"/>
  </si>
  <si>
    <r>
      <t>15</t>
    </r>
    <r>
      <rPr>
        <sz val="12"/>
        <color indexed="8"/>
        <rFont val="新細明體"/>
        <family val="1"/>
        <charset val="136"/>
      </rPr>
      <t>U</t>
    </r>
    <phoneticPr fontId="4" type="noConversion"/>
  </si>
  <si>
    <t>項目</t>
    <phoneticPr fontId="4" type="noConversion"/>
  </si>
  <si>
    <t>Events</t>
    <phoneticPr fontId="4" type="noConversion"/>
  </si>
  <si>
    <t>女甲 100米蛙泳</t>
  </si>
  <si>
    <t>女甲 100米蝶泳</t>
  </si>
  <si>
    <t>女乙 100米蝶泳</t>
  </si>
  <si>
    <t>男乙 100米蝶泳</t>
  </si>
  <si>
    <t>女甲 50米自由泳</t>
  </si>
  <si>
    <t>男甲 50米自由泳</t>
  </si>
  <si>
    <t>女乙 50米自由泳</t>
  </si>
  <si>
    <t>男乙 50米自由泳</t>
  </si>
  <si>
    <t>女甲 4X50米自由泳接力</t>
  </si>
  <si>
    <t>女甲 100米個人混合泳</t>
  </si>
  <si>
    <t>男甲 100米個人混合泳</t>
  </si>
  <si>
    <t>女乙 100米個人混合泳</t>
  </si>
  <si>
    <t>男乙 100米個人混合泳</t>
  </si>
  <si>
    <t>女甲 50米背泳</t>
  </si>
  <si>
    <t>男甲 50米背泳</t>
  </si>
  <si>
    <t>女乙 50米背泳</t>
  </si>
  <si>
    <t>男乙 50米背泳</t>
  </si>
  <si>
    <t>男甲 100米蛙泳</t>
  </si>
  <si>
    <t>女乙 100米蛙泳</t>
  </si>
  <si>
    <t>男乙 100米蛙泳</t>
  </si>
  <si>
    <t>女甲 50米蝶泳</t>
  </si>
  <si>
    <t>男甲 50米蝶泳</t>
  </si>
  <si>
    <t>女乙 50米蝶泳</t>
  </si>
  <si>
    <t>男乙 50米蝶泳</t>
  </si>
  <si>
    <t>女甲 100米自由泳</t>
  </si>
  <si>
    <t>男甲 100米自由泳</t>
  </si>
  <si>
    <t>女乙 100米自由泳</t>
  </si>
  <si>
    <t>男乙 100米自由泳</t>
  </si>
  <si>
    <t>女甲 4X50米四式接力</t>
  </si>
  <si>
    <t>女乙 4X50米四式接力</t>
  </si>
  <si>
    <t>女甲 100米背泳</t>
  </si>
  <si>
    <t>男甲 100米背泳</t>
  </si>
  <si>
    <t>女乙 100米背泳</t>
  </si>
  <si>
    <t>男乙 100米背泳</t>
  </si>
  <si>
    <t>女甲 50米蛙泳</t>
  </si>
  <si>
    <t>男甲 50米蛙泳</t>
  </si>
  <si>
    <t>女乙 50米蛙泳</t>
  </si>
  <si>
    <t>男乙 50米蛙泳</t>
  </si>
  <si>
    <t>男甲 100米蝶泳</t>
  </si>
  <si>
    <t>女乙 4X50米自由泳接力</t>
  </si>
  <si>
    <t>男運動員 35</t>
  </si>
  <si>
    <t>女運動員 35</t>
  </si>
  <si>
    <t>週年賽4項</t>
    <phoneticPr fontId="4" type="noConversion"/>
  </si>
  <si>
    <t>4. 時間格式以此為準 - 例: 0:26:88 , 請輸入 2688</t>
    <phoneticPr fontId="4" type="noConversion"/>
  </si>
  <si>
    <t xml:space="preserve">100米背泳 </t>
    <phoneticPr fontId="4" type="noConversion"/>
  </si>
  <si>
    <t>100米蛙泳</t>
    <phoneticPr fontId="4" type="noConversion"/>
  </si>
  <si>
    <t>50米蝶泳</t>
  </si>
  <si>
    <t>50米蝶泳</t>
    <phoneticPr fontId="4" type="noConversion"/>
  </si>
  <si>
    <t xml:space="preserve">50米自由泳 </t>
  </si>
  <si>
    <t xml:space="preserve">50米自由泳 </t>
    <phoneticPr fontId="4" type="noConversion"/>
  </si>
  <si>
    <t>50米背泳</t>
  </si>
  <si>
    <t>50米蛙泳</t>
  </si>
  <si>
    <t>100米蝶泳</t>
  </si>
  <si>
    <t xml:space="preserve">100米蝶泳 </t>
  </si>
  <si>
    <t>100米自由泳</t>
  </si>
  <si>
    <t xml:space="preserve">4X50米四式接力 </t>
  </si>
  <si>
    <t xml:space="preserve">4X50米自由泳接力 </t>
  </si>
  <si>
    <t>申請成績証書</t>
    <phoneticPr fontId="4" type="noConversion"/>
  </si>
  <si>
    <t>Y</t>
    <phoneticPr fontId="4" type="noConversion"/>
  </si>
  <si>
    <t>總收費</t>
    <phoneticPr fontId="4" type="noConversion"/>
  </si>
  <si>
    <t>7D</t>
    <phoneticPr fontId="4" type="noConversion"/>
  </si>
  <si>
    <t>欄1</t>
  </si>
  <si>
    <t>C</t>
  </si>
  <si>
    <t>A</t>
  </si>
  <si>
    <t>D</t>
  </si>
  <si>
    <t>B</t>
  </si>
  <si>
    <t>申請成績證書</t>
    <phoneticPr fontId="4" type="noConversion"/>
  </si>
  <si>
    <t>成績證書行政費</t>
    <phoneticPr fontId="4" type="noConversion"/>
  </si>
  <si>
    <t>領取證書方式:</t>
    <phoneticPr fontId="11" type="noConversion"/>
  </si>
  <si>
    <t>郵寄地址:</t>
    <phoneticPr fontId="11" type="noConversion"/>
  </si>
  <si>
    <t>順豐到付(費用在取件時支付)</t>
    <phoneticPr fontId="11" type="noConversion"/>
  </si>
  <si>
    <t>郵政平郵(郵費由本會支付)</t>
    <phoneticPr fontId="11" type="noConversion"/>
  </si>
  <si>
    <t>3. 請盡量使用Microsoft Excel填寫報名表，以獲得最佳效果。表格內所有提示只供參考。</t>
    <phoneticPr fontId="4" type="noConversion"/>
  </si>
  <si>
    <t>嶺南杯</t>
    <phoneticPr fontId="4" type="noConversion"/>
  </si>
  <si>
    <t>9U</t>
    <phoneticPr fontId="4" type="noConversion"/>
  </si>
  <si>
    <r>
      <t>O</t>
    </r>
    <r>
      <rPr>
        <sz val="12"/>
        <color indexed="8"/>
        <rFont val="新細明體"/>
        <family val="1"/>
        <charset val="136"/>
      </rPr>
      <t>pen</t>
    </r>
    <phoneticPr fontId="4" type="noConversion"/>
  </si>
  <si>
    <t>3項</t>
    <phoneticPr fontId="4" type="noConversion"/>
  </si>
  <si>
    <t>男女子混合4X50米四式接力</t>
    <phoneticPr fontId="4" type="noConversion"/>
  </si>
  <si>
    <r>
      <t>男女子混合4x50米</t>
    </r>
    <r>
      <rPr>
        <sz val="12"/>
        <color indexed="8"/>
        <rFont val="新細明體"/>
        <family val="1"/>
        <charset val="136"/>
      </rPr>
      <t>自由泳接力</t>
    </r>
    <phoneticPr fontId="4" type="noConversion"/>
  </si>
  <si>
    <t>女子9歲及以下50米自由泳</t>
  </si>
  <si>
    <t>女子10歲50米自由泳</t>
  </si>
  <si>
    <t>女子11歲50米自由泳</t>
  </si>
  <si>
    <t>女子12歲50米自由泳</t>
  </si>
  <si>
    <t>女子13歲50米自由泳</t>
  </si>
  <si>
    <t>女子9歲及以下50米背泳</t>
  </si>
  <si>
    <t>女子10歲50米背泳</t>
  </si>
  <si>
    <t>女子11歲50米背泳</t>
  </si>
  <si>
    <t>女子12歲50米背泳</t>
  </si>
  <si>
    <t>女子13歲50米背泳</t>
  </si>
  <si>
    <t>女子9歲及以下100米蛙泳</t>
  </si>
  <si>
    <t>女子10歲100米蛙泳</t>
  </si>
  <si>
    <t>女子11歲100米蛙泳</t>
  </si>
  <si>
    <t>女子12歲100米蛙泳</t>
  </si>
  <si>
    <t>女子13歲100米蛙泳</t>
  </si>
  <si>
    <t>女子9歲及以下100米蝶泳</t>
  </si>
  <si>
    <t>女子10歲100米蝶泳</t>
  </si>
  <si>
    <t>女子11歲100米蝶泳</t>
  </si>
  <si>
    <t>女子12歲100米蝶泳</t>
  </si>
  <si>
    <t>女子13歲100米蝶泳</t>
  </si>
  <si>
    <t>男子9歲及以下50米自由泳</t>
  </si>
  <si>
    <t>男子10歲50米自由泳</t>
  </si>
  <si>
    <t>男子11歲50米自由泳</t>
  </si>
  <si>
    <t>男子12歲50米自由泳</t>
  </si>
  <si>
    <t>男子13歲50米自由泳</t>
  </si>
  <si>
    <t>男子9歲及以下50米背泳</t>
  </si>
  <si>
    <t>男子10歲50米背泳</t>
  </si>
  <si>
    <t>男子11歲50米背泳</t>
  </si>
  <si>
    <t>男子12歲50米背泳</t>
  </si>
  <si>
    <t>男子13歲50米背泳</t>
  </si>
  <si>
    <t>男子9歲及以下100米蛙泳</t>
  </si>
  <si>
    <t>男子10歲100米蛙泳</t>
  </si>
  <si>
    <t>男子11歲100米蛙泳</t>
  </si>
  <si>
    <t>男子12歲100米蛙泳</t>
  </si>
  <si>
    <t>男子13歲100米蛙泳</t>
  </si>
  <si>
    <t>男子9歲及以下100米蝶泳</t>
  </si>
  <si>
    <t>男子10歲100米蝶泳</t>
  </si>
  <si>
    <t>男子11歲100米蝶泳</t>
  </si>
  <si>
    <t>男子12歲100米蝶泳</t>
  </si>
  <si>
    <t>男子13歲100米蝶泳</t>
  </si>
  <si>
    <t>女子9歲及以下100米自由泳</t>
  </si>
  <si>
    <t>女子10歲100米自由泳</t>
  </si>
  <si>
    <t>女子11歲100米自由泳</t>
  </si>
  <si>
    <t>女子12歲100米自由泳</t>
  </si>
  <si>
    <t>女子13歲100米自由泳</t>
  </si>
  <si>
    <t>女子9歲及以下100米背泳</t>
  </si>
  <si>
    <t>女子10歲100米背泳</t>
  </si>
  <si>
    <t>女子11歲100米背泳</t>
  </si>
  <si>
    <t>女子12歲100米背泳</t>
  </si>
  <si>
    <t>女子13歲100米背泳</t>
  </si>
  <si>
    <t>女子9歲及以下50米蛙泳</t>
  </si>
  <si>
    <t>女子10歲50米蛙泳</t>
  </si>
  <si>
    <t>女子11歲50米蛙泳</t>
  </si>
  <si>
    <t>女子12歲50米蛙泳</t>
  </si>
  <si>
    <t>女子13歲50米蛙泳</t>
  </si>
  <si>
    <t>女子9歲及以下50米蝶泳</t>
  </si>
  <si>
    <t>女子10歲50米蝶泳</t>
  </si>
  <si>
    <t>女子11歲50米蝶泳</t>
  </si>
  <si>
    <t>女子12歲50米蝶泳</t>
  </si>
  <si>
    <t>女子13歲50米蝶泳</t>
  </si>
  <si>
    <t>男子9歲及以下100米自由泳</t>
  </si>
  <si>
    <t>男子10歲100米自由泳</t>
  </si>
  <si>
    <t>男子11歲100米自由泳</t>
  </si>
  <si>
    <t>男子12歲100米自由泳</t>
  </si>
  <si>
    <t>男子13歲100米自由泳</t>
  </si>
  <si>
    <t>男子9歲及以下100米背泳</t>
  </si>
  <si>
    <t>男子10歲100米背泳</t>
  </si>
  <si>
    <t>男子11歲100米背泳</t>
  </si>
  <si>
    <t>男子12歲100米背泳</t>
  </si>
  <si>
    <t>男子13歲100米背泳</t>
  </si>
  <si>
    <t>男子9歲及以下50米蛙泳</t>
  </si>
  <si>
    <t>男子10歲50米蛙泳</t>
  </si>
  <si>
    <t>男子11歲50米蛙泳</t>
  </si>
  <si>
    <t>男子12歲50米蛙泳</t>
  </si>
  <si>
    <t>男子13歲50米蛙泳</t>
  </si>
  <si>
    <t>男子9歲及以下50米蝶泳</t>
  </si>
  <si>
    <t>男子10歲50米蝶泳</t>
  </si>
  <si>
    <t>男子11歲50米蝶泳</t>
  </si>
  <si>
    <t>男子12歲50米蝶泳</t>
  </si>
  <si>
    <t>男子13歲50米蝶泳</t>
  </si>
  <si>
    <t>團體名稱:</t>
    <phoneticPr fontId="4" type="noConversion"/>
  </si>
  <si>
    <t>Fee (Ind)</t>
    <phoneticPr fontId="4" type="noConversion"/>
  </si>
  <si>
    <r>
      <t>F</t>
    </r>
    <r>
      <rPr>
        <sz val="12"/>
        <color indexed="8"/>
        <rFont val="新細明體"/>
        <family val="1"/>
        <charset val="136"/>
      </rPr>
      <t>ee (Relay)</t>
    </r>
    <phoneticPr fontId="4" type="noConversion"/>
  </si>
  <si>
    <t>E</t>
    <phoneticPr fontId="4" type="noConversion"/>
  </si>
  <si>
    <t>F</t>
    <phoneticPr fontId="4" type="noConversion"/>
  </si>
  <si>
    <t>女丙 50米蛙泳</t>
    <phoneticPr fontId="11" type="noConversion"/>
  </si>
  <si>
    <t>男丙 50米蛙泳</t>
    <phoneticPr fontId="11" type="noConversion"/>
  </si>
  <si>
    <t>女丙 50米自由泳</t>
    <phoneticPr fontId="11" type="noConversion"/>
  </si>
  <si>
    <t>男丙 50米自由泳</t>
    <phoneticPr fontId="11" type="noConversion"/>
  </si>
  <si>
    <t>女丙 4X50米自由泳接力</t>
    <phoneticPr fontId="11" type="noConversion"/>
  </si>
  <si>
    <t>男丙 4X50米自由泳接力</t>
    <phoneticPr fontId="11" type="noConversion"/>
  </si>
  <si>
    <t>女丙 50米背泳</t>
    <phoneticPr fontId="11" type="noConversion"/>
  </si>
  <si>
    <t>男丙 50米背泳</t>
    <phoneticPr fontId="11" type="noConversion"/>
  </si>
  <si>
    <t>女丙 50米蝶泳</t>
    <phoneticPr fontId="11" type="noConversion"/>
  </si>
  <si>
    <t>男丙 50米蝶泳</t>
    <phoneticPr fontId="11" type="noConversion"/>
  </si>
  <si>
    <t>F</t>
    <phoneticPr fontId="11" type="noConversion"/>
  </si>
  <si>
    <t>E</t>
    <phoneticPr fontId="11" type="noConversion"/>
  </si>
  <si>
    <t>男丙 4X50米自由泳接力</t>
  </si>
  <si>
    <t>F</t>
    <phoneticPr fontId="4" type="noConversion"/>
  </si>
  <si>
    <t>E</t>
    <phoneticPr fontId="4" type="noConversion"/>
  </si>
  <si>
    <t>香港中華業餘游泳聯會
比賽報名總表</t>
    <phoneticPr fontId="4" type="noConversion"/>
  </si>
  <si>
    <t>收費</t>
    <phoneticPr fontId="4" type="noConversion"/>
  </si>
  <si>
    <t>香港中華業餘游泳聯會</t>
    <phoneticPr fontId="11" type="noConversion"/>
  </si>
  <si>
    <r>
      <rPr>
        <u/>
        <sz val="12"/>
        <color indexed="12"/>
        <rFont val="標楷體"/>
        <family val="4"/>
        <charset val="136"/>
      </rPr>
      <t>電子郵件</t>
    </r>
    <r>
      <rPr>
        <u/>
        <sz val="12"/>
        <color indexed="12"/>
        <rFont val="Arial"/>
        <family val="2"/>
      </rPr>
      <t>: hkcasa.org.hk@gmail.com</t>
    </r>
  </si>
  <si>
    <r>
      <t>請注意以下事項</t>
    </r>
    <r>
      <rPr>
        <sz val="14"/>
        <rFont val="新細明體"/>
        <family val="1"/>
        <charset val="136"/>
      </rPr>
      <t>︰</t>
    </r>
    <phoneticPr fontId="4" type="noConversion"/>
  </si>
  <si>
    <t>1. 任何時間均接受運動員註冊，請於截止報名比賽日期或之前完成運動員註冊程序</t>
    <phoneticPr fontId="4" type="noConversion"/>
  </si>
  <si>
    <t>2. 運動員註冊費為港幣$50元</t>
    <phoneticPr fontId="4" type="noConversion"/>
  </si>
  <si>
    <t>屬會名稱</t>
    <phoneticPr fontId="11" type="noConversion"/>
  </si>
  <si>
    <t>遞交日期</t>
    <phoneticPr fontId="11" type="noConversion"/>
  </si>
  <si>
    <t>註冊總費用</t>
    <phoneticPr fontId="11" type="noConversion"/>
  </si>
  <si>
    <t>中文姓名</t>
    <phoneticPr fontId="4" type="noConversion"/>
  </si>
  <si>
    <t>英文姓名</t>
    <phoneticPr fontId="4" type="noConversion"/>
  </si>
  <si>
    <t>性別</t>
  </si>
  <si>
    <t>出生日期 (yyyy/mm/dd)</t>
  </si>
  <si>
    <t>證件號碼
(只需填英文字母及前 4 位數字)</t>
    <phoneticPr fontId="4" type="noConversion"/>
  </si>
  <si>
    <t>Google sheet 報名連結</t>
    <phoneticPr fontId="4" type="noConversion"/>
  </si>
  <si>
    <t>註冊費用:</t>
    <phoneticPr fontId="4" type="noConversion"/>
  </si>
  <si>
    <t>$50.00</t>
    <phoneticPr fontId="4" type="noConversion"/>
  </si>
  <si>
    <t>城門谷游泳池</t>
    <phoneticPr fontId="4" type="noConversion"/>
  </si>
  <si>
    <t>大環山游泳池</t>
    <phoneticPr fontId="4" type="noConversion"/>
  </si>
  <si>
    <t>Max Event per club</t>
    <phoneticPr fontId="4" type="noConversion"/>
  </si>
  <si>
    <r>
      <t>1. 請根據所屬性別分別填寫在指定的報名表上(報名表分為男，女)，</t>
    </r>
    <r>
      <rPr>
        <b/>
        <sz val="12"/>
        <color rgb="FFFF0000"/>
        <rFont val="微軟正黑體"/>
        <family val="2"/>
        <charset val="136"/>
      </rPr>
      <t>接力在報名表上方</t>
    </r>
    <r>
      <rPr>
        <b/>
        <sz val="12"/>
        <color indexed="8"/>
        <rFont val="微軟正黑體"/>
        <family val="2"/>
        <charset val="136"/>
      </rPr>
      <t>，只需按比賽項目輸入報項時間便可</t>
    </r>
    <phoneticPr fontId="4" type="noConversion"/>
  </si>
  <si>
    <r>
      <rPr>
        <b/>
        <sz val="12"/>
        <rFont val="微軟正黑體"/>
        <family val="2"/>
        <charset val="136"/>
      </rPr>
      <t xml:space="preserve">2. </t>
    </r>
    <r>
      <rPr>
        <b/>
        <sz val="12"/>
        <color rgb="FFFF0000"/>
        <rFont val="微軟正黑體"/>
        <family val="2"/>
        <charset val="136"/>
      </rPr>
      <t>請準確及清楚填寫各項資料，所有超額報名、資料不全、錯填資料均被視為無效。無效報名會被拒參賽，報名費怒不退回。</t>
    </r>
    <phoneticPr fontId="4" type="noConversion"/>
  </si>
  <si>
    <r>
      <t>5. 只需輸入</t>
    </r>
    <r>
      <rPr>
        <b/>
        <sz val="12"/>
        <color rgb="FF00B050"/>
        <rFont val="微軟正黑體"/>
        <family val="2"/>
        <charset val="136"/>
      </rPr>
      <t>綠色</t>
    </r>
    <r>
      <rPr>
        <b/>
        <sz val="12"/>
        <color indexed="8"/>
        <rFont val="微軟正黑體"/>
        <family val="2"/>
        <charset val="136"/>
      </rPr>
      <t>欄位的資料，其他為自動填寫資料。</t>
    </r>
    <phoneticPr fontId="4" type="noConversion"/>
  </si>
  <si>
    <r>
      <t>6. 若儲存格出現</t>
    </r>
    <r>
      <rPr>
        <b/>
        <sz val="12"/>
        <color rgb="FFFF0000"/>
        <rFont val="微軟正黑體"/>
        <family val="2"/>
        <charset val="136"/>
      </rPr>
      <t>紅色</t>
    </r>
    <r>
      <rPr>
        <b/>
        <sz val="12"/>
        <color indexed="8"/>
        <rFont val="微軟正黑體"/>
        <family val="2"/>
        <charset val="136"/>
      </rPr>
      <t>，請重新檢查該項目是否報錯資料。</t>
    </r>
    <phoneticPr fontId="4" type="noConversion"/>
  </si>
  <si>
    <t>Age Check</t>
    <phoneticPr fontId="4" type="noConversion"/>
  </si>
  <si>
    <t>4. 如有懷疑，本會有權要求屬會提交運動員身份証明文件以茲核實</t>
    <phoneticPr fontId="4" type="noConversion"/>
  </si>
  <si>
    <t>5. 本註冊表之泳員資料只供華泳比賽或協辦之比賽使用</t>
    <phoneticPr fontId="11" type="noConversion"/>
  </si>
  <si>
    <t>6. 屬會負責人填寫後代表得到泳員/家長同意香港中華業餘游泳聯會於所有比賽資料，包括比賽賽程及成績上顯示泳員之年齡，而所有比賽資料均不受時間約束。</t>
    <phoneticPr fontId="11" type="noConversion"/>
  </si>
  <si>
    <t>女甲200米自由泳</t>
  </si>
  <si>
    <t>男甲100米自由泳</t>
  </si>
  <si>
    <t>女乙200米自由泳</t>
  </si>
  <si>
    <t>男乙100米自由泳</t>
  </si>
  <si>
    <t>女丙200米自由泳</t>
  </si>
  <si>
    <t>男丙100米自由泳</t>
  </si>
  <si>
    <t>女甲100米蛙泳</t>
  </si>
  <si>
    <t>男甲200米蛙泳</t>
  </si>
  <si>
    <t>女乙100米蛙泳</t>
  </si>
  <si>
    <t>男乙200米蛙泳</t>
  </si>
  <si>
    <t>女丙100米蛙泳</t>
  </si>
  <si>
    <t/>
  </si>
  <si>
    <t>女甲200米背泳</t>
  </si>
  <si>
    <t>男甲200米蝶泳</t>
  </si>
  <si>
    <t>女甲100米蝶泳</t>
  </si>
  <si>
    <t>男甲100米背泳</t>
  </si>
  <si>
    <t>女乙100米蝶泳</t>
  </si>
  <si>
    <t>男乙100米背泳</t>
  </si>
  <si>
    <t>女丙100米蝶泳</t>
  </si>
  <si>
    <t>男丙100米背泳</t>
  </si>
  <si>
    <t>女甲50米自由泳</t>
  </si>
  <si>
    <t>男甲50米蛙泳</t>
  </si>
  <si>
    <t>女乙50米自由泳</t>
  </si>
  <si>
    <t>男乙50米蛙泳</t>
  </si>
  <si>
    <t>女丙50米自由泳</t>
  </si>
  <si>
    <t>男丙50米蛙泳</t>
  </si>
  <si>
    <t>女甲200米混合泳</t>
  </si>
  <si>
    <t>男甲400米自由泳</t>
  </si>
  <si>
    <t>女乙200米混合泳</t>
  </si>
  <si>
    <t>男乙400米自由泳</t>
  </si>
  <si>
    <t>女甲50米背泳</t>
  </si>
  <si>
    <t>男甲50米蝶泳</t>
  </si>
  <si>
    <t>女乙50米背泳</t>
  </si>
  <si>
    <t>男乙50米蝶泳</t>
  </si>
  <si>
    <t>女丙50米背泳</t>
  </si>
  <si>
    <t>男丙50米蝶泳</t>
  </si>
  <si>
    <t>女甲4X100米混合泳接力</t>
  </si>
  <si>
    <t>男甲4X100米混合泳接力</t>
  </si>
  <si>
    <t>女乙4X100米混合泳接力</t>
  </si>
  <si>
    <t>男乙4X100米混合泳接力</t>
  </si>
  <si>
    <t>女丙4X50米混合泳接力</t>
  </si>
  <si>
    <t>男丙4X50米混合泳接力</t>
  </si>
  <si>
    <t>女甲100米自由泳</t>
  </si>
  <si>
    <t>男甲200米自由泳</t>
  </si>
  <si>
    <t>女乙100米自由泳</t>
  </si>
  <si>
    <t>男乙200米自由泳</t>
  </si>
  <si>
    <t>女丙100米自由泳</t>
  </si>
  <si>
    <t>男丙200米自由泳</t>
  </si>
  <si>
    <t>女甲200米蛙泳</t>
  </si>
  <si>
    <t>男甲100米蛙泳</t>
  </si>
  <si>
    <t>女乙200米蛙泳</t>
  </si>
  <si>
    <t>男乙100米蛙泳</t>
  </si>
  <si>
    <t>男丙100米蛙泳</t>
  </si>
  <si>
    <t>女甲200米蝶泳</t>
  </si>
  <si>
    <t>男甲200米背泳</t>
  </si>
  <si>
    <t>女甲100米背泳</t>
  </si>
  <si>
    <t>男甲100米蝶泳</t>
  </si>
  <si>
    <t>女乙100米背泳</t>
  </si>
  <si>
    <t>男乙100米蝶泳</t>
  </si>
  <si>
    <t>女丙100米背泳</t>
  </si>
  <si>
    <t>男丙100米蝶泳</t>
  </si>
  <si>
    <t>女甲50米蛙泳</t>
  </si>
  <si>
    <t>男甲50米自由泳</t>
  </si>
  <si>
    <t>女乙50米蛙泳</t>
  </si>
  <si>
    <t>男乙50米自由泳</t>
  </si>
  <si>
    <t>女丙50米蛙泳</t>
  </si>
  <si>
    <t>男丙50米自由泳</t>
  </si>
  <si>
    <t>女甲400米自由泳</t>
  </si>
  <si>
    <t>男甲200米混合泳</t>
  </si>
  <si>
    <t>女乙400米自由泳</t>
  </si>
  <si>
    <t>男乙200米混合泳</t>
  </si>
  <si>
    <t>女甲50米蝶泳</t>
  </si>
  <si>
    <t>男甲50米背泳</t>
  </si>
  <si>
    <t>女乙50米蝶泳</t>
  </si>
  <si>
    <t>男乙50米背泳</t>
  </si>
  <si>
    <t>女丙50米蝶泳</t>
  </si>
  <si>
    <t>男丙50米背泳</t>
  </si>
  <si>
    <t>女甲4X100米自由泳接力</t>
  </si>
  <si>
    <t>男甲4X100米自由泳接力</t>
  </si>
  <si>
    <t>女乙4X100米自由泳接力</t>
  </si>
  <si>
    <t>男乙4X100米自由泳接力</t>
  </si>
  <si>
    <t>女丙4X50米自由泳接力</t>
  </si>
  <si>
    <t>男丙4X50米自由泳接力</t>
  </si>
  <si>
    <t>F</t>
  </si>
  <si>
    <t>E</t>
  </si>
  <si>
    <t>Open</t>
    <phoneticPr fontId="4" type="noConversion"/>
  </si>
  <si>
    <t>女丙 100米個人混合泳</t>
    <phoneticPr fontId="4" type="noConversion"/>
  </si>
  <si>
    <t>男丙 100米個人混合泳</t>
    <phoneticPr fontId="4" type="noConversion"/>
  </si>
  <si>
    <t>男丙 4X50米四式接力</t>
    <phoneticPr fontId="4" type="noConversion"/>
  </si>
  <si>
    <t>女丙 4X50米四式接力</t>
    <phoneticPr fontId="4" type="noConversion"/>
  </si>
  <si>
    <t>男乙 4X50米四式接力</t>
    <phoneticPr fontId="4" type="noConversion"/>
  </si>
  <si>
    <t>男丙4X50米四式接力</t>
    <phoneticPr fontId="4" type="noConversion"/>
  </si>
  <si>
    <t>女丙4X50米四式接力</t>
    <phoneticPr fontId="4" type="noConversion"/>
  </si>
  <si>
    <t>TBC</t>
    <phoneticPr fontId="4" type="noConversion"/>
  </si>
  <si>
    <t>屬會新秀游泳比賽(第一天)</t>
  </si>
  <si>
    <r>
      <rPr>
        <sz val="14"/>
        <rFont val="Arial"/>
        <family val="2"/>
      </rPr>
      <t>2026-27</t>
    </r>
    <r>
      <rPr>
        <sz val="14"/>
        <rFont val="標楷體"/>
        <family val="4"/>
        <charset val="136"/>
      </rPr>
      <t>年度屬會泳員註冊表</t>
    </r>
    <phoneticPr fontId="4" type="noConversion"/>
  </si>
  <si>
    <t>3. 運動員註冊後本年度轉會需另行填寫表格</t>
    <phoneticPr fontId="11" type="noConversion"/>
  </si>
  <si>
    <t>7. 如需申請成績證書，請在"申請成績證書"格上填上"Y"，若不申請可漏空。比賽後申請成績證書，本會將額外收取每張港元10元行政費(即每項每張港元共60元行政費)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</si>
</sst>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&quot;$&quot;#,##0.00_);[Red]\(&quot;$&quot;#,##0.00\)"/>
    <numFmt numFmtId="177" formatCode="0&quot;:&quot;00&quot;.&quot;00"/>
    <numFmt numFmtId="178" formatCode="[h]:mm:ss;@"/>
    <numFmt numFmtId="179" formatCode="0_ "/>
    <numFmt numFmtId="180" formatCode="0_);[Red]\(0\)"/>
    <numFmt numFmtId="181" formatCode="yyyy&quot;年&quot;m&quot;月&quot;d&quot;日&quot;;@"/>
    <numFmt numFmtId="182" formatCode="_-[$$-404]* #,##0.00_-;\-[$$-404]* #,##0.00_-;_-[$$-404]* &quot;-&quot;??_-;_-@_-"/>
    <numFmt numFmtId="183" formatCode="yyyy/mm/dd;@"/>
  </numFmts>
  <fonts count="33">
    <font>
      <sz val="12"/>
      <color indexed="8"/>
      <name val="新細明體"/>
    </font>
    <font>
      <sz val="12"/>
      <color theme="1"/>
      <name val="Helvetica Neue"/>
      <family val="2"/>
      <charset val="136"/>
      <scheme val="minor"/>
    </font>
    <font>
      <sz val="12"/>
      <color theme="1"/>
      <name val="Helvetica Neue"/>
      <family val="2"/>
      <charset val="136"/>
      <scheme val="minor"/>
    </font>
    <font>
      <sz val="12"/>
      <color indexed="8"/>
      <name val="新細明體"/>
      <family val="1"/>
      <charset val="136"/>
    </font>
    <font>
      <sz val="9"/>
      <name val="細明體"/>
      <family val="3"/>
      <charset val="136"/>
    </font>
    <font>
      <sz val="12"/>
      <color theme="1"/>
      <name val="Helvetica Neue"/>
      <family val="1"/>
      <charset val="136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b/>
      <sz val="12"/>
      <name val="Microsoft JhengHei"/>
      <family val="2"/>
    </font>
    <font>
      <b/>
      <sz val="12"/>
      <color theme="1"/>
      <name val="Microsoft JhengHei"/>
      <family val="2"/>
      <charset val="136"/>
    </font>
    <font>
      <u/>
      <sz val="10"/>
      <color theme="10"/>
      <name val="微軟正黑體"/>
      <family val="2"/>
      <charset val="136"/>
    </font>
    <font>
      <sz val="9"/>
      <name val="Helvetica Neue"/>
      <family val="2"/>
      <charset val="136"/>
      <scheme val="minor"/>
    </font>
    <font>
      <sz val="12"/>
      <color indexed="8"/>
      <name val="Calibri"/>
      <family val="2"/>
    </font>
    <font>
      <sz val="11"/>
      <color indexed="8"/>
      <name val="微軟正黑體"/>
      <family val="2"/>
      <charset val="136"/>
    </font>
    <font>
      <sz val="11"/>
      <color indexed="8"/>
      <name val="新細明體"/>
      <family val="1"/>
      <charset val="136"/>
    </font>
    <font>
      <sz val="26"/>
      <name val="標楷體"/>
      <family val="4"/>
      <charset val="136"/>
    </font>
    <font>
      <u/>
      <sz val="12"/>
      <color theme="10"/>
      <name val="Arial"/>
      <family val="2"/>
    </font>
    <font>
      <u/>
      <sz val="12"/>
      <color indexed="12"/>
      <name val="標楷體"/>
      <family val="4"/>
      <charset val="136"/>
    </font>
    <font>
      <u/>
      <sz val="12"/>
      <color indexed="12"/>
      <name val="Arial"/>
      <family val="2"/>
    </font>
    <font>
      <sz val="14"/>
      <name val="標楷體"/>
      <family val="2"/>
      <charset val="136"/>
    </font>
    <font>
      <sz val="14"/>
      <name val="Arial"/>
      <family val="2"/>
    </font>
    <font>
      <sz val="14"/>
      <name val="標楷體"/>
      <family val="4"/>
      <charset val="136"/>
    </font>
    <font>
      <sz val="14"/>
      <name val="新細明體"/>
      <family val="1"/>
      <charset val="136"/>
    </font>
    <font>
      <sz val="12"/>
      <name val="Arial"/>
      <family val="2"/>
    </font>
    <font>
      <sz val="20"/>
      <color indexed="8"/>
      <name val="微軟正黑體"/>
      <family val="2"/>
      <charset val="136"/>
    </font>
    <font>
      <sz val="12"/>
      <color indexed="8"/>
      <name val="微軟正黑體"/>
      <family val="2"/>
      <charset val="136"/>
    </font>
    <font>
      <b/>
      <sz val="12"/>
      <color indexed="8"/>
      <name val="微軟正黑體"/>
      <family val="2"/>
      <charset val="136"/>
    </font>
    <font>
      <sz val="12"/>
      <color theme="1"/>
      <name val="微軟正黑體"/>
      <family val="2"/>
      <charset val="136"/>
    </font>
    <font>
      <b/>
      <sz val="28"/>
      <color indexed="8"/>
      <name val="微軟正黑體"/>
      <family val="2"/>
      <charset val="136"/>
    </font>
    <font>
      <b/>
      <sz val="12"/>
      <color rgb="FFFF0000"/>
      <name val="微軟正黑體"/>
      <family val="2"/>
      <charset val="136"/>
    </font>
    <font>
      <b/>
      <sz val="12"/>
      <name val="微軟正黑體"/>
      <family val="2"/>
      <charset val="136"/>
    </font>
    <font>
      <b/>
      <sz val="12"/>
      <color rgb="FF00B050"/>
      <name val="微軟正黑體"/>
      <family val="2"/>
      <charset val="136"/>
    </font>
    <font>
      <sz val="12"/>
      <name val="微軟正黑體"/>
      <family val="2"/>
      <charset val="136"/>
    </font>
  </fonts>
  <fills count="11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 applyNumberFormat="0" applyFill="0" applyBorder="0" applyProtection="0">
      <alignment vertical="center"/>
    </xf>
    <xf numFmtId="0" fontId="3" fillId="0" borderId="0" applyNumberFormat="0" applyFill="0" applyBorder="0" applyProtection="0">
      <alignment vertical="center"/>
    </xf>
    <xf numFmtId="0" fontId="2" fillId="0" borderId="0">
      <alignment vertical="center"/>
    </xf>
    <xf numFmtId="0" fontId="5" fillId="0" borderId="0">
      <alignment vertical="center"/>
    </xf>
    <xf numFmtId="178" fontId="2" fillId="0" borderId="1">
      <alignment horizontal="right" vertical="center"/>
    </xf>
    <xf numFmtId="0" fontId="6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178" fontId="1" fillId="0" borderId="1">
      <alignment horizontal="right" vertical="center"/>
    </xf>
  </cellStyleXfs>
  <cellXfs count="16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>
      <alignment vertical="center"/>
    </xf>
    <xf numFmtId="0" fontId="0" fillId="0" borderId="0" xfId="0" applyBorder="1" applyProtection="1">
      <alignment vertical="center"/>
    </xf>
    <xf numFmtId="0" fontId="3" fillId="0" borderId="0" xfId="0" applyNumberFormat="1" applyFont="1" applyBorder="1">
      <alignment vertical="center"/>
    </xf>
    <xf numFmtId="14" fontId="0" fillId="0" borderId="0" xfId="0" applyNumberFormat="1" applyBorder="1">
      <alignment vertical="center"/>
    </xf>
    <xf numFmtId="0" fontId="0" fillId="0" borderId="0" xfId="0" applyNumberFormat="1" applyBorder="1" applyAlignment="1">
      <alignment horizontal="center" vertical="center"/>
    </xf>
    <xf numFmtId="0" fontId="3" fillId="0" borderId="0" xfId="0" applyNumberFormat="1" applyFont="1" applyBorder="1" applyAlignment="1">
      <alignment horizontal="right" vertical="center"/>
    </xf>
    <xf numFmtId="0" fontId="0" fillId="0" borderId="0" xfId="0" applyNumberFormat="1" applyBorder="1" applyAlignment="1">
      <alignment horizontal="right" vertical="center"/>
    </xf>
    <xf numFmtId="0" fontId="3" fillId="0" borderId="0" xfId="0" applyFont="1" applyBorder="1" applyProtection="1">
      <alignment vertical="center"/>
    </xf>
    <xf numFmtId="0" fontId="0" fillId="7" borderId="0" xfId="0" applyFill="1" applyBorder="1" applyAlignment="1" applyProtection="1">
      <alignment horizontal="center" vertical="center"/>
    </xf>
    <xf numFmtId="0" fontId="0" fillId="7" borderId="0" xfId="0" applyNumberFormat="1" applyFill="1" applyBorder="1" applyAlignment="1" applyProtection="1">
      <alignment horizontal="center" vertical="center"/>
    </xf>
    <xf numFmtId="0" fontId="0" fillId="7" borderId="0" xfId="0" applyFill="1" applyBorder="1" applyProtection="1">
      <alignment vertical="center"/>
    </xf>
    <xf numFmtId="0" fontId="3" fillId="7" borderId="0" xfId="0" applyFont="1" applyFill="1" applyBorder="1" applyProtection="1">
      <alignment vertical="center"/>
    </xf>
    <xf numFmtId="0" fontId="0" fillId="0" borderId="0" xfId="0" applyNumberFormat="1" applyFill="1" applyBorder="1">
      <alignment vertical="center"/>
    </xf>
    <xf numFmtId="0" fontId="9" fillId="0" borderId="0" xfId="0" applyFont="1" applyBorder="1" applyAlignment="1">
      <alignment horizontal="center" vertical="center"/>
    </xf>
    <xf numFmtId="14" fontId="3" fillId="0" borderId="0" xfId="0" applyNumberFormat="1" applyFont="1" applyBorder="1">
      <alignment vertical="center"/>
    </xf>
    <xf numFmtId="14" fontId="3" fillId="0" borderId="0" xfId="0" applyNumberFormat="1" applyFont="1" applyBorder="1" applyAlignment="1">
      <alignment horizontal="right" vertical="center"/>
    </xf>
    <xf numFmtId="0" fontId="3" fillId="0" borderId="0" xfId="0" applyNumberFormat="1" applyFont="1" applyFill="1" applyBorder="1">
      <alignment vertical="center"/>
    </xf>
    <xf numFmtId="0" fontId="3" fillId="7" borderId="0" xfId="0" applyNumberFormat="1" applyFont="1" applyFill="1" applyBorder="1" applyProtection="1">
      <alignment vertical="center"/>
    </xf>
    <xf numFmtId="0" fontId="0" fillId="7" borderId="0" xfId="0" applyNumberFormat="1" applyFill="1" applyBorder="1" applyAlignment="1" applyProtection="1">
      <alignment horizontal="right" vertical="center"/>
    </xf>
    <xf numFmtId="0" fontId="0" fillId="0" borderId="0" xfId="0" applyNumberFormat="1" applyFill="1" applyBorder="1" applyAlignment="1">
      <alignment horizontal="right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right" vertical="center"/>
    </xf>
    <xf numFmtId="180" fontId="3" fillId="0" borderId="0" xfId="0" applyNumberFormat="1" applyFont="1" applyBorder="1" applyAlignment="1">
      <alignment horizontal="right" vertical="center" wrapText="1"/>
    </xf>
    <xf numFmtId="0" fontId="3" fillId="0" borderId="0" xfId="0" applyNumberFormat="1" applyFont="1" applyBorder="1" applyAlignment="1">
      <alignment horizontal="right" vertical="center" wrapText="1"/>
    </xf>
    <xf numFmtId="0" fontId="14" fillId="0" borderId="0" xfId="0" applyFont="1" applyBorder="1" applyAlignment="1">
      <alignment horizontal="left" vertical="center"/>
    </xf>
    <xf numFmtId="180" fontId="14" fillId="0" borderId="0" xfId="0" applyNumberFormat="1" applyFont="1" applyBorder="1" applyAlignment="1">
      <alignment horizontal="left" vertical="center"/>
    </xf>
    <xf numFmtId="0" fontId="14" fillId="0" borderId="0" xfId="0" applyNumberFormat="1" applyFont="1" applyBorder="1" applyAlignment="1">
      <alignment horizontal="left" vertical="center"/>
    </xf>
    <xf numFmtId="0" fontId="8" fillId="0" borderId="0" xfId="5" applyFont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180" fontId="13" fillId="0" borderId="0" xfId="0" applyNumberFormat="1" applyFont="1" applyBorder="1" applyAlignment="1">
      <alignment horizontal="center" vertical="center" wrapText="1"/>
    </xf>
    <xf numFmtId="0" fontId="13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5" fillId="0" borderId="0" xfId="5" applyFont="1"/>
    <xf numFmtId="0" fontId="16" fillId="0" borderId="0" xfId="6" applyFont="1" applyAlignment="1" applyProtection="1"/>
    <xf numFmtId="0" fontId="21" fillId="9" borderId="0" xfId="5" applyFont="1" applyFill="1" applyAlignment="1">
      <alignment horizontal="center"/>
    </xf>
    <xf numFmtId="0" fontId="21" fillId="0" borderId="0" xfId="5" applyFont="1"/>
    <xf numFmtId="0" fontId="21" fillId="9" borderId="0" xfId="5" applyFont="1" applyFill="1" applyAlignment="1">
      <alignment horizontal="left"/>
    </xf>
    <xf numFmtId="0" fontId="21" fillId="9" borderId="0" xfId="5" applyFont="1" applyFill="1" applyAlignment="1">
      <alignment horizontal="center" wrapText="1"/>
    </xf>
    <xf numFmtId="0" fontId="21" fillId="0" borderId="0" xfId="5" applyFont="1" applyAlignment="1">
      <alignment horizontal="center" wrapText="1"/>
    </xf>
    <xf numFmtId="0" fontId="0" fillId="0" borderId="0" xfId="0" applyAlignment="1">
      <alignment vertical="center" wrapText="1"/>
    </xf>
    <xf numFmtId="0" fontId="21" fillId="9" borderId="1" xfId="5" applyFont="1" applyFill="1" applyBorder="1" applyAlignment="1">
      <alignment horizontal="center"/>
    </xf>
    <xf numFmtId="0" fontId="21" fillId="0" borderId="0" xfId="5" applyFont="1" applyAlignment="1">
      <alignment horizontal="center"/>
    </xf>
    <xf numFmtId="182" fontId="21" fillId="9" borderId="1" xfId="5" applyNumberFormat="1" applyFont="1" applyFill="1" applyBorder="1" applyAlignment="1">
      <alignment horizontal="center"/>
    </xf>
    <xf numFmtId="0" fontId="7" fillId="10" borderId="2" xfId="6" applyFill="1" applyBorder="1" applyAlignment="1" applyProtection="1">
      <alignment horizontal="center"/>
    </xf>
    <xf numFmtId="0" fontId="21" fillId="10" borderId="2" xfId="5" applyFont="1" applyFill="1" applyBorder="1" applyAlignment="1">
      <alignment horizontal="center" vertical="center"/>
    </xf>
    <xf numFmtId="0" fontId="21" fillId="10" borderId="2" xfId="5" applyFont="1" applyFill="1" applyBorder="1" applyAlignment="1">
      <alignment horizontal="center" vertical="center" wrapText="1"/>
    </xf>
    <xf numFmtId="0" fontId="6" fillId="0" borderId="0" xfId="5"/>
    <xf numFmtId="0" fontId="23" fillId="0" borderId="1" xfId="5" applyFont="1" applyBorder="1" applyAlignment="1">
      <alignment horizontal="center"/>
    </xf>
    <xf numFmtId="0" fontId="23" fillId="0" borderId="0" xfId="5" applyFont="1" applyAlignment="1">
      <alignment horizontal="center"/>
    </xf>
    <xf numFmtId="0" fontId="3" fillId="0" borderId="0" xfId="0" applyFont="1">
      <alignment vertical="center"/>
    </xf>
    <xf numFmtId="0" fontId="25" fillId="0" borderId="0" xfId="0" applyFont="1" applyBorder="1" applyProtection="1">
      <alignment vertical="center"/>
    </xf>
    <xf numFmtId="0" fontId="26" fillId="4" borderId="0" xfId="0" applyFont="1" applyFill="1" applyBorder="1" applyAlignment="1" applyProtection="1">
      <alignment horizontal="left" vertical="center"/>
    </xf>
    <xf numFmtId="49" fontId="25" fillId="0" borderId="1" xfId="0" applyNumberFormat="1" applyFont="1" applyBorder="1" applyAlignment="1" applyProtection="1">
      <alignment horizontal="center" vertical="center"/>
    </xf>
    <xf numFmtId="0" fontId="27" fillId="0" borderId="1" xfId="0" applyFont="1" applyBorder="1" applyAlignment="1" applyProtection="1">
      <alignment horizontal="center" vertical="center"/>
      <protection locked="0"/>
    </xf>
    <xf numFmtId="181" fontId="27" fillId="0" borderId="1" xfId="0" applyNumberFormat="1" applyFont="1" applyBorder="1" applyAlignment="1" applyProtection="1">
      <alignment horizontal="center" vertical="center"/>
    </xf>
    <xf numFmtId="0" fontId="25" fillId="0" borderId="0" xfId="0" applyFont="1" applyFill="1" applyBorder="1" applyProtection="1">
      <alignment vertical="center"/>
    </xf>
    <xf numFmtId="49" fontId="25" fillId="0" borderId="0" xfId="0" applyNumberFormat="1" applyFont="1" applyBorder="1" applyProtection="1">
      <alignment vertical="center"/>
    </xf>
    <xf numFmtId="49" fontId="25" fillId="0" borderId="0" xfId="0" applyNumberFormat="1" applyFont="1" applyBorder="1" applyAlignment="1" applyProtection="1">
      <alignment horizontal="center" vertical="center"/>
    </xf>
    <xf numFmtId="180" fontId="25" fillId="0" borderId="0" xfId="0" applyNumberFormat="1" applyFont="1" applyBorder="1" applyAlignment="1" applyProtection="1">
      <alignment horizontal="left" vertical="center"/>
    </xf>
    <xf numFmtId="176" fontId="25" fillId="0" borderId="0" xfId="0" applyNumberFormat="1" applyFont="1" applyBorder="1" applyAlignment="1" applyProtection="1">
      <alignment horizontal="left" vertical="center"/>
    </xf>
    <xf numFmtId="176" fontId="25" fillId="0" borderId="0" xfId="0" applyNumberFormat="1" applyFont="1" applyBorder="1" applyAlignment="1" applyProtection="1">
      <alignment horizontal="center" vertical="center"/>
    </xf>
    <xf numFmtId="0" fontId="25" fillId="0" borderId="0" xfId="0" applyNumberFormat="1" applyFont="1" applyBorder="1">
      <alignment vertical="center"/>
    </xf>
    <xf numFmtId="0" fontId="25" fillId="0" borderId="0" xfId="0" applyFont="1" applyBorder="1" applyAlignment="1" applyProtection="1">
      <alignment horizontal="left" vertical="center"/>
    </xf>
    <xf numFmtId="49" fontId="25" fillId="0" borderId="0" xfId="0" applyNumberFormat="1" applyFont="1" applyBorder="1" applyAlignment="1">
      <alignment horizontal="left" vertical="center"/>
    </xf>
    <xf numFmtId="0" fontId="25" fillId="0" borderId="0" xfId="0" applyNumberFormat="1" applyFont="1" applyBorder="1" applyAlignment="1" applyProtection="1">
      <alignment horizontal="center" vertical="center"/>
      <protection locked="0"/>
    </xf>
    <xf numFmtId="0" fontId="21" fillId="9" borderId="0" xfId="5" applyFont="1" applyFill="1" applyAlignment="1">
      <alignment horizontal="left" wrapText="1"/>
    </xf>
    <xf numFmtId="0" fontId="25" fillId="0" borderId="0" xfId="0" applyFont="1" applyBorder="1">
      <alignment vertical="center"/>
    </xf>
    <xf numFmtId="49" fontId="26" fillId="0" borderId="0" xfId="0" applyNumberFormat="1" applyFont="1" applyBorder="1" applyAlignment="1" applyProtection="1">
      <alignment horizontal="left" vertical="center"/>
    </xf>
    <xf numFmtId="0" fontId="25" fillId="0" borderId="0" xfId="0" applyFont="1" applyBorder="1" applyAlignment="1">
      <alignment horizontal="center" vertical="center"/>
    </xf>
    <xf numFmtId="0" fontId="25" fillId="0" borderId="0" xfId="0" applyNumberFormat="1" applyFont="1" applyBorder="1" applyProtection="1">
      <alignment vertical="center"/>
    </xf>
    <xf numFmtId="0" fontId="25" fillId="0" borderId="1" xfId="0" applyNumberFormat="1" applyFont="1" applyBorder="1" applyAlignment="1" applyProtection="1">
      <alignment horizontal="center" vertical="center"/>
    </xf>
    <xf numFmtId="49" fontId="25" fillId="0" borderId="0" xfId="0" applyNumberFormat="1" applyFont="1" applyBorder="1" applyAlignment="1" applyProtection="1">
      <alignment horizontal="right" vertical="center"/>
    </xf>
    <xf numFmtId="0" fontId="27" fillId="0" borderId="1" xfId="0" applyFont="1" applyBorder="1" applyAlignment="1" applyProtection="1">
      <alignment horizontal="center" vertical="center"/>
    </xf>
    <xf numFmtId="0" fontId="27" fillId="0" borderId="0" xfId="0" applyFont="1" applyBorder="1" applyProtection="1">
      <alignment vertical="center"/>
    </xf>
    <xf numFmtId="0" fontId="27" fillId="0" borderId="0" xfId="0" applyFont="1" applyBorder="1" applyAlignment="1" applyProtection="1">
      <alignment horizontal="center" vertical="center"/>
    </xf>
    <xf numFmtId="181" fontId="27" fillId="0" borderId="0" xfId="0" applyNumberFormat="1" applyFont="1" applyBorder="1" applyProtection="1">
      <alignment vertical="center"/>
    </xf>
    <xf numFmtId="181" fontId="27" fillId="0" borderId="0" xfId="0" applyNumberFormat="1" applyFont="1" applyBorder="1" applyAlignment="1" applyProtection="1">
      <alignment horizontal="center" vertical="center"/>
    </xf>
    <xf numFmtId="49" fontId="25" fillId="0" borderId="1" xfId="0" applyNumberFormat="1" applyFont="1" applyFill="1" applyBorder="1" applyAlignment="1" applyProtection="1">
      <alignment horizontal="center" vertical="center"/>
    </xf>
    <xf numFmtId="49" fontId="25" fillId="0" borderId="0" xfId="0" applyNumberFormat="1" applyFont="1" applyFill="1" applyBorder="1" applyAlignment="1" applyProtection="1">
      <alignment horizontal="right" vertical="center"/>
    </xf>
    <xf numFmtId="0" fontId="27" fillId="0" borderId="1" xfId="0" applyFont="1" applyFill="1" applyBorder="1" applyAlignment="1" applyProtection="1">
      <alignment horizontal="center" vertical="center"/>
    </xf>
    <xf numFmtId="0" fontId="25" fillId="0" borderId="1" xfId="0" applyNumberFormat="1" applyFont="1" applyBorder="1" applyProtection="1">
      <alignment vertical="center"/>
    </xf>
    <xf numFmtId="0" fontId="25" fillId="0" borderId="1" xfId="0" applyNumberFormat="1" applyFont="1" applyBorder="1" applyAlignment="1">
      <alignment horizontal="center" vertical="center"/>
    </xf>
    <xf numFmtId="49" fontId="25" fillId="8" borderId="1" xfId="0" applyNumberFormat="1" applyFont="1" applyFill="1" applyBorder="1" applyAlignment="1" applyProtection="1">
      <alignment horizontal="center" vertical="center"/>
    </xf>
    <xf numFmtId="0" fontId="25" fillId="7" borderId="1" xfId="0" applyNumberFormat="1" applyFont="1" applyFill="1" applyBorder="1" applyAlignment="1" applyProtection="1">
      <alignment horizontal="center" vertical="center"/>
    </xf>
    <xf numFmtId="0" fontId="25" fillId="7" borderId="1" xfId="0" applyFont="1" applyFill="1" applyBorder="1" applyAlignment="1" applyProtection="1">
      <alignment horizontal="center" vertical="center"/>
    </xf>
    <xf numFmtId="177" fontId="25" fillId="7" borderId="1" xfId="0" quotePrefix="1" applyNumberFormat="1" applyFont="1" applyFill="1" applyBorder="1" applyAlignment="1" applyProtection="1">
      <alignment horizontal="center" vertical="center"/>
      <protection locked="0"/>
    </xf>
    <xf numFmtId="177" fontId="25" fillId="7" borderId="1" xfId="0" quotePrefix="1" applyNumberFormat="1" applyFont="1" applyFill="1" applyBorder="1" applyAlignment="1" applyProtection="1">
      <alignment horizontal="center" vertical="center"/>
    </xf>
    <xf numFmtId="177" fontId="25" fillId="7" borderId="1" xfId="0" applyNumberFormat="1" applyFont="1" applyFill="1" applyBorder="1" applyAlignment="1" applyProtection="1">
      <alignment horizontal="center" vertical="center"/>
    </xf>
    <xf numFmtId="0" fontId="25" fillId="0" borderId="1" xfId="0" applyFont="1" applyBorder="1" applyProtection="1">
      <alignment vertical="center"/>
    </xf>
    <xf numFmtId="0" fontId="25" fillId="0" borderId="1" xfId="1" applyNumberFormat="1" applyFont="1" applyBorder="1" applyAlignment="1" applyProtection="1">
      <alignment horizontal="center" vertical="center"/>
    </xf>
    <xf numFmtId="177" fontId="25" fillId="0" borderId="1" xfId="0" applyNumberFormat="1" applyFont="1" applyBorder="1" applyAlignment="1" applyProtection="1">
      <alignment horizontal="center" vertical="center"/>
    </xf>
    <xf numFmtId="179" fontId="25" fillId="0" borderId="1" xfId="0" applyNumberFormat="1" applyFont="1" applyBorder="1" applyAlignment="1" applyProtection="1">
      <alignment horizontal="center" vertical="center"/>
    </xf>
    <xf numFmtId="0" fontId="25" fillId="3" borderId="1" xfId="0" applyNumberFormat="1" applyFont="1" applyFill="1" applyBorder="1" applyAlignment="1" applyProtection="1">
      <alignment horizontal="center" vertical="center"/>
    </xf>
    <xf numFmtId="0" fontId="25" fillId="3" borderId="1" xfId="0" applyNumberFormat="1" applyFont="1" applyFill="1" applyBorder="1" applyAlignment="1" applyProtection="1">
      <alignment horizontal="center" vertical="center"/>
      <protection locked="0"/>
    </xf>
    <xf numFmtId="0" fontId="25" fillId="3" borderId="1" xfId="1" applyNumberFormat="1" applyFont="1" applyFill="1" applyBorder="1" applyAlignment="1" applyProtection="1">
      <alignment horizontal="center" vertical="center"/>
      <protection locked="0"/>
    </xf>
    <xf numFmtId="0" fontId="25" fillId="3" borderId="1" xfId="1" applyNumberFormat="1" applyFont="1" applyFill="1" applyBorder="1" applyAlignment="1" applyProtection="1">
      <alignment horizontal="center" vertical="center"/>
    </xf>
    <xf numFmtId="177" fontId="25" fillId="3" borderId="1" xfId="0" quotePrefix="1" applyNumberFormat="1" applyFont="1" applyFill="1" applyBorder="1" applyAlignment="1" applyProtection="1">
      <alignment horizontal="center" vertical="center"/>
      <protection locked="0"/>
    </xf>
    <xf numFmtId="179" fontId="25" fillId="3" borderId="1" xfId="0" applyNumberFormat="1" applyFont="1" applyFill="1" applyBorder="1" applyAlignment="1" applyProtection="1">
      <alignment horizontal="center" vertical="center"/>
    </xf>
    <xf numFmtId="179" fontId="25" fillId="3" borderId="1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Border="1" applyAlignment="1">
      <alignment horizontal="left" vertical="center"/>
    </xf>
    <xf numFmtId="177" fontId="25" fillId="3" borderId="1" xfId="0" applyNumberFormat="1" applyFont="1" applyFill="1" applyBorder="1" applyAlignment="1" applyProtection="1">
      <alignment horizontal="center" vertical="center"/>
      <protection locked="0"/>
    </xf>
    <xf numFmtId="0" fontId="25" fillId="4" borderId="1" xfId="0" applyNumberFormat="1" applyFont="1" applyFill="1" applyBorder="1" applyAlignment="1" applyProtection="1">
      <alignment horizontal="center" vertical="center"/>
    </xf>
    <xf numFmtId="0" fontId="25" fillId="4" borderId="1" xfId="0" applyNumberFormat="1" applyFont="1" applyFill="1" applyBorder="1" applyAlignment="1" applyProtection="1">
      <alignment horizontal="center" vertical="center"/>
      <protection locked="0"/>
    </xf>
    <xf numFmtId="0" fontId="25" fillId="4" borderId="1" xfId="1" applyNumberFormat="1" applyFont="1" applyFill="1" applyBorder="1" applyAlignment="1" applyProtection="1">
      <alignment horizontal="center" vertical="center"/>
    </xf>
    <xf numFmtId="177" fontId="25" fillId="4" borderId="1" xfId="0" applyNumberFormat="1" applyFont="1" applyFill="1" applyBorder="1" applyAlignment="1" applyProtection="1">
      <alignment horizontal="center" vertical="center"/>
      <protection locked="0"/>
    </xf>
    <xf numFmtId="179" fontId="25" fillId="4" borderId="1" xfId="0" applyNumberFormat="1" applyFont="1" applyFill="1" applyBorder="1" applyAlignment="1" applyProtection="1">
      <alignment horizontal="center" vertical="center"/>
    </xf>
    <xf numFmtId="179" fontId="25" fillId="4" borderId="1" xfId="0" applyNumberFormat="1" applyFont="1" applyFill="1" applyBorder="1" applyAlignment="1" applyProtection="1">
      <alignment horizontal="center" vertical="center"/>
      <protection locked="0"/>
    </xf>
    <xf numFmtId="177" fontId="25" fillId="4" borderId="1" xfId="0" quotePrefix="1" applyNumberFormat="1" applyFont="1" applyFill="1" applyBorder="1" applyAlignment="1" applyProtection="1">
      <alignment horizontal="center" vertical="center"/>
      <protection locked="0"/>
    </xf>
    <xf numFmtId="0" fontId="25" fillId="0" borderId="0" xfId="0" applyNumberFormat="1" applyFont="1" applyBorder="1" applyAlignment="1">
      <alignment horizontal="right" vertical="center"/>
    </xf>
    <xf numFmtId="0" fontId="25" fillId="0" borderId="1" xfId="0" applyFont="1" applyBorder="1" applyAlignment="1" applyProtection="1">
      <alignment horizontal="center" vertical="center"/>
    </xf>
    <xf numFmtId="0" fontId="25" fillId="4" borderId="1" xfId="1" applyNumberFormat="1" applyFont="1" applyFill="1" applyBorder="1" applyAlignment="1" applyProtection="1">
      <alignment horizontal="center" vertical="center"/>
      <protection locked="0"/>
    </xf>
    <xf numFmtId="0" fontId="25" fillId="0" borderId="0" xfId="0" applyNumberFormat="1" applyFont="1" applyBorder="1" applyAlignment="1">
      <alignment horizontal="center" vertical="center"/>
    </xf>
    <xf numFmtId="49" fontId="25" fillId="8" borderId="0" xfId="0" applyNumberFormat="1" applyFont="1" applyFill="1" applyBorder="1" applyAlignment="1" applyProtection="1">
      <alignment horizontal="center" vertical="center"/>
    </xf>
    <xf numFmtId="0" fontId="25" fillId="0" borderId="1" xfId="0" applyNumberFormat="1" applyFont="1" applyBorder="1">
      <alignment vertical="center"/>
    </xf>
    <xf numFmtId="177" fontId="25" fillId="7" borderId="1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NumberFormat="1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vertical="center"/>
    </xf>
    <xf numFmtId="177" fontId="25" fillId="0" borderId="0" xfId="0" quotePrefix="1" applyNumberFormat="1" applyFont="1" applyFill="1" applyBorder="1" applyAlignment="1" applyProtection="1">
      <alignment horizontal="center" vertical="center"/>
      <protection locked="0"/>
    </xf>
    <xf numFmtId="177" fontId="25" fillId="0" borderId="0" xfId="0" applyNumberFormat="1" applyFont="1" applyFill="1" applyBorder="1" applyAlignment="1" applyProtection="1">
      <alignment horizontal="center" vertical="center"/>
    </xf>
    <xf numFmtId="0" fontId="25" fillId="0" borderId="0" xfId="0" applyNumberFormat="1" applyFont="1" applyBorder="1" applyAlignment="1" applyProtection="1">
      <alignment horizontal="center" vertical="center"/>
    </xf>
    <xf numFmtId="0" fontId="32" fillId="0" borderId="1" xfId="5" applyFont="1" applyBorder="1" applyAlignment="1" applyProtection="1">
      <alignment horizontal="center"/>
      <protection locked="0"/>
    </xf>
    <xf numFmtId="0" fontId="0" fillId="0" borderId="0" xfId="0" applyAlignment="1">
      <alignment horizontal="right" vertical="center"/>
    </xf>
    <xf numFmtId="0" fontId="3" fillId="0" borderId="0" xfId="0" applyNumberFormat="1" applyFont="1" applyFill="1" applyBorder="1" applyAlignment="1">
      <alignment horizontal="right" vertical="center"/>
    </xf>
    <xf numFmtId="183" fontId="32" fillId="0" borderId="1" xfId="5" applyNumberFormat="1" applyFont="1" applyBorder="1" applyAlignment="1" applyProtection="1">
      <alignment horizontal="center"/>
      <protection locked="0"/>
    </xf>
    <xf numFmtId="183" fontId="32" fillId="0" borderId="1" xfId="5" quotePrefix="1" applyNumberFormat="1" applyFont="1" applyBorder="1" applyAlignment="1" applyProtection="1">
      <alignment horizontal="center"/>
      <protection locked="0"/>
    </xf>
    <xf numFmtId="0" fontId="25" fillId="0" borderId="1" xfId="0" applyFont="1" applyBorder="1" applyAlignment="1" applyProtection="1">
      <alignment horizontal="center" vertical="center"/>
      <protection locked="0"/>
    </xf>
    <xf numFmtId="14" fontId="21" fillId="9" borderId="1" xfId="5" applyNumberFormat="1" applyFont="1" applyFill="1" applyBorder="1" applyAlignment="1" applyProtection="1">
      <alignment horizontal="center"/>
      <protection locked="0"/>
    </xf>
    <xf numFmtId="0" fontId="21" fillId="9" borderId="0" xfId="5" applyFont="1" applyFill="1" applyAlignment="1">
      <alignment horizontal="left"/>
    </xf>
    <xf numFmtId="0" fontId="21" fillId="9" borderId="0" xfId="5" applyFont="1" applyFill="1" applyAlignment="1">
      <alignment horizontal="left" wrapText="1"/>
    </xf>
    <xf numFmtId="0" fontId="15" fillId="9" borderId="0" xfId="5" applyFont="1" applyFill="1" applyAlignment="1">
      <alignment horizontal="center"/>
    </xf>
    <xf numFmtId="0" fontId="16" fillId="9" borderId="0" xfId="6" applyFont="1" applyFill="1" applyBorder="1" applyAlignment="1" applyProtection="1">
      <alignment horizontal="center"/>
    </xf>
    <xf numFmtId="0" fontId="19" fillId="9" borderId="0" xfId="5" applyFont="1" applyFill="1" applyAlignment="1">
      <alignment horizontal="center"/>
    </xf>
    <xf numFmtId="0" fontId="21" fillId="9" borderId="0" xfId="5" applyFont="1" applyFill="1" applyAlignment="1">
      <alignment horizontal="center"/>
    </xf>
    <xf numFmtId="49" fontId="0" fillId="0" borderId="0" xfId="0" applyNumberFormat="1" applyBorder="1" applyAlignment="1" applyProtection="1">
      <alignment horizontal="center" vertical="center"/>
    </xf>
    <xf numFmtId="0" fontId="25" fillId="0" borderId="0" xfId="0" applyNumberFormat="1" applyFont="1" applyBorder="1" applyAlignment="1" applyProtection="1">
      <alignment horizontal="center" vertical="center"/>
      <protection locked="0"/>
    </xf>
    <xf numFmtId="0" fontId="25" fillId="0" borderId="0" xfId="0" applyNumberFormat="1" applyFont="1" applyBorder="1" applyAlignment="1" applyProtection="1">
      <alignment horizontal="left" vertical="center"/>
      <protection locked="0"/>
    </xf>
    <xf numFmtId="49" fontId="24" fillId="2" borderId="0" xfId="0" applyNumberFormat="1" applyFont="1" applyFill="1" applyBorder="1" applyAlignment="1" applyProtection="1">
      <alignment horizontal="center" vertical="center" wrapText="1"/>
    </xf>
    <xf numFmtId="49" fontId="25" fillId="0" borderId="1" xfId="0" applyNumberFormat="1" applyFont="1" applyBorder="1" applyAlignment="1" applyProtection="1">
      <alignment horizontal="center" vertical="center"/>
      <protection locked="0"/>
    </xf>
    <xf numFmtId="0" fontId="25" fillId="0" borderId="1" xfId="0" applyNumberFormat="1" applyFont="1" applyBorder="1" applyAlignment="1" applyProtection="1">
      <alignment horizontal="center" vertical="center"/>
      <protection locked="0"/>
    </xf>
    <xf numFmtId="49" fontId="10" fillId="0" borderId="0" xfId="6" applyNumberFormat="1" applyFont="1" applyBorder="1" applyAlignment="1" applyProtection="1">
      <alignment horizontal="left" vertical="center"/>
      <protection locked="0"/>
    </xf>
    <xf numFmtId="49" fontId="25" fillId="0" borderId="0" xfId="0" applyNumberFormat="1" applyFont="1" applyBorder="1" applyAlignment="1" applyProtection="1">
      <alignment horizontal="left" vertical="center"/>
    </xf>
    <xf numFmtId="0" fontId="26" fillId="4" borderId="0" xfId="0" applyFont="1" applyFill="1" applyBorder="1" applyAlignment="1" applyProtection="1">
      <alignment horizontal="left" vertical="center"/>
    </xf>
    <xf numFmtId="0" fontId="25" fillId="7" borderId="3" xfId="0" applyNumberFormat="1" applyFont="1" applyFill="1" applyBorder="1" applyAlignment="1" applyProtection="1">
      <alignment horizontal="center" vertical="center"/>
    </xf>
    <xf numFmtId="0" fontId="25" fillId="7" borderId="0" xfId="0" applyNumberFormat="1" applyFont="1" applyFill="1" applyBorder="1" applyAlignment="1" applyProtection="1">
      <alignment horizontal="center" vertical="center"/>
    </xf>
    <xf numFmtId="0" fontId="25" fillId="7" borderId="1" xfId="0" applyNumberFormat="1" applyFont="1" applyFill="1" applyBorder="1" applyAlignment="1" applyProtection="1">
      <alignment horizontal="center" vertical="center"/>
    </xf>
    <xf numFmtId="0" fontId="25" fillId="3" borderId="1" xfId="0" applyNumberFormat="1" applyFont="1" applyFill="1" applyBorder="1" applyAlignment="1" applyProtection="1">
      <alignment horizontal="center" vertical="center"/>
    </xf>
    <xf numFmtId="0" fontId="25" fillId="4" borderId="1" xfId="0" applyNumberFormat="1" applyFont="1" applyFill="1" applyBorder="1" applyAlignment="1" applyProtection="1">
      <alignment horizontal="center" vertical="center"/>
    </xf>
    <xf numFmtId="49" fontId="26" fillId="0" borderId="0" xfId="0" applyNumberFormat="1" applyFont="1" applyBorder="1" applyAlignment="1" applyProtection="1">
      <alignment horizontal="left" vertical="center"/>
    </xf>
    <xf numFmtId="0" fontId="25" fillId="0" borderId="1" xfId="0" applyNumberFormat="1" applyFont="1" applyBorder="1" applyAlignment="1" applyProtection="1">
      <alignment horizontal="center" vertical="center"/>
    </xf>
    <xf numFmtId="0" fontId="25" fillId="0" borderId="1" xfId="0" applyNumberFormat="1" applyFont="1" applyFill="1" applyBorder="1" applyAlignment="1" applyProtection="1">
      <alignment horizontal="center" vertical="center"/>
    </xf>
    <xf numFmtId="49" fontId="25" fillId="0" borderId="1" xfId="0" applyNumberFormat="1" applyFont="1" applyBorder="1" applyAlignment="1" applyProtection="1">
      <alignment horizontal="center" vertical="center"/>
    </xf>
    <xf numFmtId="49" fontId="28" fillId="6" borderId="0" xfId="0" applyNumberFormat="1" applyFont="1" applyFill="1" applyBorder="1" applyAlignment="1" applyProtection="1">
      <alignment horizontal="center" vertical="center" wrapText="1"/>
    </xf>
    <xf numFmtId="49" fontId="29" fillId="0" borderId="0" xfId="0" applyNumberFormat="1" applyFont="1" applyBorder="1" applyAlignment="1" applyProtection="1">
      <alignment horizontal="left" vertical="center"/>
    </xf>
    <xf numFmtId="0" fontId="26" fillId="0" borderId="0" xfId="0" applyNumberFormat="1" applyFont="1" applyBorder="1" applyAlignment="1" applyProtection="1">
      <alignment horizontal="left" vertical="center"/>
    </xf>
    <xf numFmtId="0" fontId="25" fillId="7" borderId="2" xfId="0" applyNumberFormat="1" applyFont="1" applyFill="1" applyBorder="1" applyAlignment="1" applyProtection="1">
      <alignment horizontal="center" vertical="center"/>
    </xf>
    <xf numFmtId="0" fontId="25" fillId="7" borderId="5" xfId="0" applyNumberFormat="1" applyFont="1" applyFill="1" applyBorder="1" applyAlignment="1" applyProtection="1">
      <alignment horizontal="center" vertical="center"/>
    </xf>
    <xf numFmtId="0" fontId="25" fillId="7" borderId="6" xfId="0" applyNumberFormat="1" applyFont="1" applyFill="1" applyBorder="1" applyAlignment="1" applyProtection="1">
      <alignment horizontal="center" vertical="center"/>
    </xf>
    <xf numFmtId="0" fontId="25" fillId="7" borderId="4" xfId="0" applyNumberFormat="1" applyFont="1" applyFill="1" applyBorder="1" applyAlignment="1" applyProtection="1">
      <alignment horizontal="center" vertical="center"/>
    </xf>
    <xf numFmtId="49" fontId="28" fillId="5" borderId="0" xfId="0" applyNumberFormat="1" applyFont="1" applyFill="1" applyBorder="1" applyAlignment="1" applyProtection="1">
      <alignment horizontal="center" vertical="center" wrapText="1"/>
    </xf>
  </cellXfs>
  <cellStyles count="9">
    <cellStyle name="一般" xfId="0" builtinId="0"/>
    <cellStyle name="一般 2" xfId="1" xr:uid="{00000000-0005-0000-0000-000001000000}"/>
    <cellStyle name="一般 2 2" xfId="3" xr:uid="{00000000-0005-0000-0000-000002000000}"/>
    <cellStyle name="一般 3" xfId="2" xr:uid="{00000000-0005-0000-0000-000003000000}"/>
    <cellStyle name="一般 3 2" xfId="7" xr:uid="{00000000-0005-0000-0000-000004000000}"/>
    <cellStyle name="一般 4" xfId="5" xr:uid="{00000000-0005-0000-0000-000005000000}"/>
    <cellStyle name="超連結" xfId="6" builtinId="8"/>
    <cellStyle name="樣式 1" xfId="4" xr:uid="{00000000-0005-0000-0000-000006000000}"/>
    <cellStyle name="樣式 1 2" xfId="8" xr:uid="{00000000-0005-0000-0000-000007000000}"/>
  </cellStyles>
  <dxfs count="3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  <border>
        <vertical/>
        <horizontal/>
      </border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 tint="-0.34998626667073579"/>
        </patternFill>
      </fill>
    </dxf>
    <dxf>
      <fill>
        <patternFill>
          <bgColor rgb="FFFF0000"/>
        </patternFill>
      </fill>
    </dxf>
    <dxf>
      <fill>
        <patternFill>
          <bgColor theme="0" tint="-0.34998626667073579"/>
        </patternFill>
      </fill>
    </dxf>
    <dxf>
      <fill>
        <patternFill>
          <bgColor rgb="FFFF0000"/>
        </patternFill>
      </fill>
    </dxf>
    <dxf>
      <font>
        <strike val="0"/>
        <outline val="0"/>
        <shadow val="0"/>
        <u val="none"/>
        <vertAlign val="baseline"/>
        <name val="微軟正黑體"/>
        <scheme val="none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name val="微軟正黑體"/>
        <scheme val="none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微軟正黑體"/>
        <scheme val="none"/>
      </font>
      <numFmt numFmtId="30" formatCode="@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name val="微軟正黑體"/>
        <scheme val="none"/>
      </font>
    </dxf>
    <dxf>
      <font>
        <strike val="0"/>
        <outline val="0"/>
        <shadow val="0"/>
        <u val="none"/>
        <vertAlign val="baseline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微軟正黑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新細明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新細明體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新細明體"/>
        <scheme val="none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表格1_4" displayName="表格1_4" ref="H35:H38" totalsRowShown="0" headerRowDxfId="33" dataDxfId="32">
  <autoFilter ref="H35:H38" xr:uid="{00000000-0009-0000-0100-000003000000}"/>
  <tableColumns count="1">
    <tableColumn id="1" xr3:uid="{00000000-0010-0000-0000-000001000000}" name="欄1" dataDxfId="3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表格2" displayName="表格2" ref="T2:T4" totalsRowShown="0" headerRowDxfId="30" dataDxfId="29">
  <autoFilter ref="T2:T4" xr:uid="{00000000-0009-0000-0100-000002000000}"/>
  <tableColumns count="1">
    <tableColumn id="1" xr3:uid="{00000000-0010-0000-0100-000001000000}" name="欄1" dataDxfId="28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表格1" displayName="表格1" ref="R8:R10" totalsRowShown="0" headerRowDxfId="27" dataDxfId="25" headerRowBorderDxfId="26" tableBorderDxfId="24">
  <autoFilter ref="R8:R10" xr:uid="{00000000-0009-0000-0100-000001000000}"/>
  <tableColumns count="1">
    <tableColumn id="1" xr3:uid="{00000000-0010-0000-0200-000001000000}" name="申請成績証書" dataDxfId="2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 佈景主題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佈景主題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佈景主題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forms.gle/xUZiLp7nTGbbNtSg6" TargetMode="External"/><Relationship Id="rId1" Type="http://schemas.openxmlformats.org/officeDocument/2006/relationships/hyperlink" Target="https://forms.gle/xUZiLp7nTGbbNtSg6" TargetMode="Externa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hkcasa.org.hk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工作表1">
    <tabColor rgb="FFFF0000"/>
  </sheetPr>
  <dimension ref="A1:IY120"/>
  <sheetViews>
    <sheetView tabSelected="1" view="pageBreakPreview" zoomScale="106" zoomScaleNormal="100" zoomScaleSheetLayoutView="106" workbookViewId="0">
      <selection activeCell="F10" sqref="F10"/>
    </sheetView>
  </sheetViews>
  <sheetFormatPr defaultColWidth="8.75" defaultRowHeight="15.75" customHeight="1"/>
  <cols>
    <col min="1" max="1" width="8.875" style="2" customWidth="1"/>
    <col min="2" max="2" width="14.625" style="2" customWidth="1"/>
    <col min="3" max="3" width="16.5" style="2" customWidth="1"/>
    <col min="4" max="5" width="14.625" style="2" customWidth="1"/>
    <col min="6" max="6" width="30.375" style="2" customWidth="1"/>
    <col min="7" max="7" width="8.875" style="2" hidden="1" customWidth="1"/>
    <col min="8" max="8" width="21.5" style="2" hidden="1" customWidth="1"/>
    <col min="9" max="9" width="13.5" style="2" hidden="1" customWidth="1"/>
    <col min="10" max="10" width="8.875" style="2" hidden="1" customWidth="1"/>
    <col min="11" max="11" width="7.875" style="2" hidden="1" customWidth="1"/>
    <col min="12" max="12" width="10.25" style="2" hidden="1" customWidth="1"/>
    <col min="13" max="96" width="8.875" style="2" hidden="1" customWidth="1"/>
    <col min="97" max="258" width="8.875" style="2" customWidth="1"/>
    <col min="259" max="16384" width="8.75" style="1"/>
  </cols>
  <sheetData>
    <row r="1" spans="1:259" ht="64.5" customHeight="1">
      <c r="A1" s="138" t="s">
        <v>316</v>
      </c>
      <c r="B1" s="138"/>
      <c r="C1" s="138"/>
      <c r="D1" s="138"/>
      <c r="E1" s="138"/>
      <c r="F1" s="138"/>
      <c r="H1" s="4" t="s">
        <v>112</v>
      </c>
      <c r="I1" s="4" t="s">
        <v>114</v>
      </c>
      <c r="J1" s="4" t="s">
        <v>116</v>
      </c>
      <c r="M1" s="7" t="s">
        <v>128</v>
      </c>
      <c r="N1" s="7" t="s">
        <v>129</v>
      </c>
      <c r="O1" s="7" t="s">
        <v>130</v>
      </c>
      <c r="P1" s="7" t="s">
        <v>131</v>
      </c>
      <c r="Q1" s="7" t="s">
        <v>299</v>
      </c>
      <c r="R1" s="7" t="s">
        <v>300</v>
      </c>
      <c r="U1" s="10"/>
      <c r="V1" s="12"/>
      <c r="W1" s="10"/>
      <c r="X1" s="12"/>
      <c r="AE1" s="10"/>
      <c r="AF1" s="12"/>
      <c r="AG1" s="10"/>
      <c r="AH1" s="12"/>
      <c r="AS1" s="4" t="s">
        <v>297</v>
      </c>
      <c r="AT1" s="4" t="s">
        <v>298</v>
      </c>
    </row>
    <row r="2" spans="1:259" ht="15.75" customHeight="1">
      <c r="A2" s="52"/>
      <c r="B2" s="52"/>
      <c r="C2" s="52"/>
      <c r="D2" s="52"/>
      <c r="E2" s="52"/>
      <c r="F2" s="52"/>
      <c r="H2" s="4" t="s">
        <v>125</v>
      </c>
      <c r="I2" s="16">
        <v>46152</v>
      </c>
      <c r="J2" s="4" t="s">
        <v>335</v>
      </c>
      <c r="L2" s="4" t="s">
        <v>118</v>
      </c>
      <c r="S2" s="9" t="s">
        <v>132</v>
      </c>
      <c r="T2" s="9">
        <v>4</v>
      </c>
      <c r="U2" s="10">
        <v>34</v>
      </c>
      <c r="V2" s="12" t="s">
        <v>92</v>
      </c>
      <c r="W2" s="10">
        <v>36</v>
      </c>
      <c r="X2" s="12" t="s">
        <v>93</v>
      </c>
      <c r="AE2" s="10"/>
      <c r="AF2" s="12"/>
      <c r="AG2" s="10">
        <v>33</v>
      </c>
      <c r="AH2" s="12" t="s">
        <v>92</v>
      </c>
      <c r="AI2" s="10">
        <v>35</v>
      </c>
      <c r="AJ2" s="12" t="s">
        <v>93</v>
      </c>
      <c r="AS2" s="2">
        <v>15</v>
      </c>
      <c r="AT2" s="8">
        <v>30</v>
      </c>
      <c r="IY2" s="2"/>
    </row>
    <row r="3" spans="1:259" ht="15.75" customHeight="1">
      <c r="A3" s="143" t="s">
        <v>11</v>
      </c>
      <c r="B3" s="143"/>
      <c r="C3" s="143"/>
      <c r="D3" s="143"/>
      <c r="E3" s="143"/>
      <c r="F3" s="143"/>
      <c r="H3" s="4" t="s">
        <v>126</v>
      </c>
      <c r="I3" s="5">
        <v>46166</v>
      </c>
      <c r="J3" s="4" t="s">
        <v>335</v>
      </c>
      <c r="L3" s="4" t="s">
        <v>119</v>
      </c>
      <c r="S3" s="9" t="s">
        <v>132</v>
      </c>
      <c r="T3" s="9">
        <v>4</v>
      </c>
      <c r="U3" s="10">
        <v>32</v>
      </c>
      <c r="V3" s="12" t="s">
        <v>92</v>
      </c>
      <c r="W3" s="10">
        <v>34</v>
      </c>
      <c r="X3" s="12" t="s">
        <v>93</v>
      </c>
      <c r="AE3" s="10"/>
      <c r="AF3" s="12"/>
      <c r="AG3" s="10">
        <v>31</v>
      </c>
      <c r="AH3" s="12" t="s">
        <v>92</v>
      </c>
      <c r="AI3" s="10">
        <v>33</v>
      </c>
      <c r="AJ3" s="12" t="s">
        <v>93</v>
      </c>
      <c r="AS3" s="2">
        <v>15</v>
      </c>
      <c r="AT3" s="8">
        <v>30</v>
      </c>
      <c r="IY3" s="2"/>
    </row>
    <row r="4" spans="1:259" ht="15.75" customHeight="1">
      <c r="A4" s="143" t="s">
        <v>81</v>
      </c>
      <c r="B4" s="143"/>
      <c r="C4" s="143"/>
      <c r="D4" s="143"/>
      <c r="E4" s="143"/>
      <c r="F4" s="143"/>
      <c r="H4" s="4" t="s">
        <v>123</v>
      </c>
      <c r="I4" s="17" t="s">
        <v>438</v>
      </c>
      <c r="J4" s="18" t="s">
        <v>438</v>
      </c>
      <c r="L4" s="4" t="s">
        <v>127</v>
      </c>
      <c r="M4" s="8">
        <v>2009</v>
      </c>
      <c r="N4" s="8">
        <v>2009</v>
      </c>
      <c r="O4" s="2">
        <v>2010</v>
      </c>
      <c r="P4" s="2">
        <v>2010</v>
      </c>
      <c r="Q4" s="14">
        <v>2015</v>
      </c>
      <c r="R4" s="14">
        <v>2015</v>
      </c>
      <c r="S4" s="4" t="s">
        <v>179</v>
      </c>
      <c r="T4" s="18">
        <v>4</v>
      </c>
      <c r="U4" s="11">
        <v>38</v>
      </c>
      <c r="V4" s="12" t="s">
        <v>382</v>
      </c>
      <c r="W4" s="10">
        <v>40</v>
      </c>
      <c r="X4" s="12" t="s">
        <v>384</v>
      </c>
      <c r="Y4" s="10">
        <v>42</v>
      </c>
      <c r="Z4" s="13" t="s">
        <v>386</v>
      </c>
      <c r="AA4" s="10">
        <v>80</v>
      </c>
      <c r="AB4" s="12" t="s">
        <v>423</v>
      </c>
      <c r="AC4" s="6">
        <v>82</v>
      </c>
      <c r="AD4" s="2" t="s">
        <v>425</v>
      </c>
      <c r="AE4" s="11">
        <v>84</v>
      </c>
      <c r="AF4" s="13" t="s">
        <v>427</v>
      </c>
      <c r="AG4" s="10">
        <v>37</v>
      </c>
      <c r="AH4" s="13" t="s">
        <v>381</v>
      </c>
      <c r="AI4" s="10">
        <v>39</v>
      </c>
      <c r="AJ4" s="13" t="s">
        <v>383</v>
      </c>
      <c r="AK4" s="10">
        <v>41</v>
      </c>
      <c r="AL4" s="13" t="s">
        <v>385</v>
      </c>
      <c r="AM4" s="6">
        <v>79</v>
      </c>
      <c r="AN4" s="2" t="s">
        <v>422</v>
      </c>
      <c r="AO4" s="6">
        <v>81</v>
      </c>
      <c r="AP4" s="2" t="s">
        <v>424</v>
      </c>
      <c r="AQ4" s="2">
        <v>83</v>
      </c>
      <c r="AR4" s="2" t="s">
        <v>426</v>
      </c>
      <c r="AS4" s="19">
        <v>15</v>
      </c>
      <c r="AT4" s="20">
        <v>30</v>
      </c>
      <c r="IY4" s="2"/>
    </row>
    <row r="5" spans="1:259" ht="15.75" customHeight="1">
      <c r="A5" s="53" t="s">
        <v>79</v>
      </c>
      <c r="B5" s="53"/>
      <c r="C5" s="53"/>
      <c r="D5" s="53"/>
      <c r="E5" s="53"/>
      <c r="F5" s="53"/>
      <c r="H5" s="4" t="s">
        <v>124</v>
      </c>
      <c r="I5" s="16">
        <v>46348</v>
      </c>
      <c r="J5" s="4" t="s">
        <v>334</v>
      </c>
      <c r="L5" s="4" t="s">
        <v>91</v>
      </c>
      <c r="M5" s="8">
        <v>2009</v>
      </c>
      <c r="N5" s="8">
        <v>2009</v>
      </c>
      <c r="O5" s="2">
        <v>2010</v>
      </c>
      <c r="P5" s="2">
        <v>2010</v>
      </c>
      <c r="Q5" s="14">
        <v>2015</v>
      </c>
      <c r="R5" s="14">
        <v>2015</v>
      </c>
      <c r="S5" s="4" t="s">
        <v>179</v>
      </c>
      <c r="T5" s="18">
        <v>4</v>
      </c>
      <c r="U5" s="10">
        <v>22</v>
      </c>
      <c r="V5" s="12" t="s">
        <v>94</v>
      </c>
      <c r="W5" s="10">
        <v>24</v>
      </c>
      <c r="X5" s="12" t="s">
        <v>95</v>
      </c>
      <c r="Y5" s="11">
        <v>26</v>
      </c>
      <c r="Z5" s="2" t="s">
        <v>313</v>
      </c>
      <c r="AA5" s="10">
        <v>54</v>
      </c>
      <c r="AB5" s="12" t="s">
        <v>96</v>
      </c>
      <c r="AC5" s="10">
        <v>56</v>
      </c>
      <c r="AD5" s="13" t="s">
        <v>435</v>
      </c>
      <c r="AE5" s="10">
        <v>58</v>
      </c>
      <c r="AF5" s="13" t="s">
        <v>436</v>
      </c>
      <c r="AG5" s="10">
        <v>21</v>
      </c>
      <c r="AH5" s="13" t="s">
        <v>106</v>
      </c>
      <c r="AI5" s="10">
        <v>23</v>
      </c>
      <c r="AJ5" s="13" t="s">
        <v>107</v>
      </c>
      <c r="AK5" s="2">
        <v>25</v>
      </c>
      <c r="AL5" s="1" t="s">
        <v>305</v>
      </c>
      <c r="AM5" s="10">
        <v>53</v>
      </c>
      <c r="AN5" s="13" t="s">
        <v>108</v>
      </c>
      <c r="AO5" s="10">
        <v>55</v>
      </c>
      <c r="AP5" s="13" t="s">
        <v>109</v>
      </c>
      <c r="AQ5" s="2">
        <v>57</v>
      </c>
      <c r="AR5" s="4" t="s">
        <v>437</v>
      </c>
      <c r="AS5" s="19">
        <v>15</v>
      </c>
      <c r="AT5" s="20">
        <v>30</v>
      </c>
      <c r="IY5" s="2"/>
    </row>
    <row r="6" spans="1:259" ht="15.75" customHeight="1">
      <c r="A6" s="143" t="s">
        <v>80</v>
      </c>
      <c r="B6" s="143"/>
      <c r="C6" s="143"/>
      <c r="D6" s="143"/>
      <c r="E6" s="143"/>
      <c r="F6" s="143"/>
      <c r="H6" s="18"/>
      <c r="I6" s="17" t="s">
        <v>438</v>
      </c>
      <c r="J6" s="18" t="s">
        <v>438</v>
      </c>
      <c r="L6" s="4" t="s">
        <v>210</v>
      </c>
      <c r="S6" s="4" t="s">
        <v>213</v>
      </c>
      <c r="T6" s="4">
        <v>3</v>
      </c>
      <c r="U6" s="11">
        <v>41</v>
      </c>
      <c r="V6" s="4" t="s">
        <v>214</v>
      </c>
      <c r="W6" s="11">
        <v>83</v>
      </c>
      <c r="X6" s="4" t="s">
        <v>215</v>
      </c>
      <c r="AS6" s="14">
        <v>50</v>
      </c>
      <c r="AT6" s="21">
        <v>100</v>
      </c>
      <c r="IY6" s="2"/>
    </row>
    <row r="7" spans="1:259" ht="15.75" customHeight="1">
      <c r="A7" s="143" t="s">
        <v>209</v>
      </c>
      <c r="B7" s="143"/>
      <c r="C7" s="143"/>
      <c r="D7" s="143"/>
      <c r="E7" s="143"/>
      <c r="F7" s="143"/>
    </row>
    <row r="8" spans="1:259" ht="15.75" customHeight="1">
      <c r="A8" s="141" t="s">
        <v>331</v>
      </c>
      <c r="B8" s="141"/>
      <c r="C8" s="141"/>
      <c r="D8" s="141"/>
      <c r="E8" s="141"/>
      <c r="F8" s="141"/>
      <c r="H8" s="22" t="s">
        <v>120</v>
      </c>
      <c r="I8" s="1">
        <v>1</v>
      </c>
      <c r="J8" s="1">
        <v>2</v>
      </c>
      <c r="K8" s="1">
        <v>3</v>
      </c>
      <c r="L8" s="1">
        <v>4</v>
      </c>
      <c r="M8" s="1">
        <v>5</v>
      </c>
      <c r="N8" s="1">
        <v>6</v>
      </c>
      <c r="O8" s="1">
        <v>7</v>
      </c>
      <c r="P8" s="1">
        <v>8</v>
      </c>
      <c r="Q8" s="1">
        <v>9</v>
      </c>
      <c r="R8" s="1">
        <v>10</v>
      </c>
      <c r="S8" s="1">
        <v>11</v>
      </c>
      <c r="T8" s="1">
        <v>12</v>
      </c>
      <c r="U8" s="1">
        <v>13</v>
      </c>
      <c r="V8" s="1">
        <v>14</v>
      </c>
      <c r="W8" s="1">
        <v>15</v>
      </c>
      <c r="X8" s="1">
        <v>16</v>
      </c>
      <c r="Y8" s="1">
        <v>17</v>
      </c>
      <c r="Z8" s="1">
        <v>18</v>
      </c>
      <c r="AA8" s="1">
        <v>19</v>
      </c>
      <c r="AB8" s="1">
        <v>20</v>
      </c>
      <c r="AC8" s="1">
        <v>21</v>
      </c>
      <c r="AD8" s="1">
        <v>22</v>
      </c>
      <c r="AE8" s="1">
        <v>23</v>
      </c>
      <c r="AF8" s="1">
        <v>24</v>
      </c>
      <c r="AG8" s="1">
        <v>25</v>
      </c>
      <c r="AH8" s="1">
        <v>26</v>
      </c>
      <c r="AI8" s="1">
        <v>27</v>
      </c>
      <c r="AJ8" s="1">
        <v>28</v>
      </c>
      <c r="AK8" s="1">
        <v>29</v>
      </c>
      <c r="AL8" s="1">
        <v>30</v>
      </c>
      <c r="AM8" s="1">
        <v>31</v>
      </c>
      <c r="AN8" s="1">
        <v>32</v>
      </c>
      <c r="AO8" s="1">
        <v>33</v>
      </c>
      <c r="AP8" s="1">
        <v>34</v>
      </c>
      <c r="AQ8" s="1">
        <v>35</v>
      </c>
      <c r="AR8" s="1">
        <v>36</v>
      </c>
      <c r="AS8" s="1">
        <v>37</v>
      </c>
      <c r="AT8" s="1">
        <v>38</v>
      </c>
      <c r="AU8" s="1">
        <v>39</v>
      </c>
      <c r="AV8" s="1">
        <v>40</v>
      </c>
      <c r="AW8" s="1">
        <v>41</v>
      </c>
      <c r="AX8" s="1">
        <v>42</v>
      </c>
      <c r="AY8" s="1">
        <v>43</v>
      </c>
      <c r="AZ8" s="1">
        <v>44</v>
      </c>
      <c r="BA8" s="1">
        <v>45</v>
      </c>
      <c r="BB8" s="1">
        <v>46</v>
      </c>
      <c r="BC8" s="1">
        <v>47</v>
      </c>
      <c r="BD8" s="1">
        <v>48</v>
      </c>
      <c r="BE8" s="1">
        <v>49</v>
      </c>
      <c r="BF8" s="1">
        <v>50</v>
      </c>
      <c r="BG8" s="1">
        <v>51</v>
      </c>
      <c r="BH8" s="1">
        <v>52</v>
      </c>
      <c r="BI8" s="1">
        <v>53</v>
      </c>
      <c r="BJ8" s="1">
        <v>54</v>
      </c>
      <c r="BK8" s="1">
        <v>55</v>
      </c>
      <c r="BL8" s="1">
        <v>56</v>
      </c>
      <c r="BM8" s="1">
        <v>57</v>
      </c>
      <c r="BN8" s="1">
        <v>58</v>
      </c>
      <c r="BO8" s="1">
        <v>59</v>
      </c>
      <c r="BP8" s="1">
        <v>60</v>
      </c>
      <c r="BQ8" s="1">
        <v>61</v>
      </c>
      <c r="BR8" s="1">
        <v>62</v>
      </c>
      <c r="BS8" s="1">
        <v>63</v>
      </c>
      <c r="BT8" s="1">
        <v>64</v>
      </c>
      <c r="BU8" s="1">
        <v>65</v>
      </c>
      <c r="BV8" s="1">
        <v>66</v>
      </c>
      <c r="BW8" s="1">
        <v>67</v>
      </c>
      <c r="BX8" s="1">
        <v>68</v>
      </c>
      <c r="BY8" s="1">
        <v>69</v>
      </c>
      <c r="BZ8" s="1">
        <v>70</v>
      </c>
      <c r="CA8" s="1">
        <v>71</v>
      </c>
      <c r="CB8" s="1">
        <v>72</v>
      </c>
      <c r="CC8" s="1">
        <v>73</v>
      </c>
      <c r="CD8" s="1">
        <v>74</v>
      </c>
      <c r="CE8" s="1">
        <v>75</v>
      </c>
      <c r="CF8" s="1">
        <v>76</v>
      </c>
      <c r="CG8" s="1">
        <v>77</v>
      </c>
      <c r="CH8" s="1">
        <v>78</v>
      </c>
      <c r="CI8" s="1">
        <v>79</v>
      </c>
      <c r="CJ8" s="1">
        <v>80</v>
      </c>
      <c r="CK8" s="1">
        <v>81</v>
      </c>
      <c r="CL8" s="1">
        <v>82</v>
      </c>
      <c r="CM8" s="14">
        <v>83</v>
      </c>
      <c r="CN8" s="14">
        <v>84</v>
      </c>
    </row>
    <row r="9" spans="1:259" ht="15.75" customHeight="1">
      <c r="A9" s="142"/>
      <c r="B9" s="142"/>
      <c r="C9" s="142"/>
      <c r="D9" s="142"/>
      <c r="E9" s="142"/>
      <c r="F9" s="142"/>
      <c r="H9" s="4" t="s">
        <v>118</v>
      </c>
      <c r="I9" s="1">
        <v>14</v>
      </c>
      <c r="J9" s="1">
        <v>14</v>
      </c>
      <c r="K9" s="23" t="s">
        <v>134</v>
      </c>
      <c r="L9" s="23" t="s">
        <v>134</v>
      </c>
      <c r="M9" s="1">
        <v>14</v>
      </c>
      <c r="N9" s="1">
        <v>14</v>
      </c>
      <c r="O9" s="23" t="s">
        <v>134</v>
      </c>
      <c r="P9" s="23" t="s">
        <v>134</v>
      </c>
      <c r="Q9" s="1">
        <v>14</v>
      </c>
      <c r="R9" s="1">
        <v>14</v>
      </c>
      <c r="S9" s="23" t="s">
        <v>134</v>
      </c>
      <c r="T9" s="23" t="s">
        <v>134</v>
      </c>
      <c r="U9" s="1">
        <v>14</v>
      </c>
      <c r="V9" s="1">
        <v>14</v>
      </c>
      <c r="W9" s="23" t="s">
        <v>134</v>
      </c>
      <c r="X9" s="23" t="s">
        <v>134</v>
      </c>
      <c r="Y9" s="1">
        <v>14</v>
      </c>
      <c r="Z9" s="1">
        <v>14</v>
      </c>
      <c r="AA9" s="23" t="s">
        <v>134</v>
      </c>
      <c r="AB9" s="23" t="s">
        <v>134</v>
      </c>
      <c r="AC9" s="1">
        <v>14</v>
      </c>
      <c r="AD9" s="1">
        <v>14</v>
      </c>
      <c r="AE9" s="23" t="s">
        <v>134</v>
      </c>
      <c r="AF9" s="23" t="s">
        <v>134</v>
      </c>
      <c r="AG9" s="1">
        <v>14</v>
      </c>
      <c r="AH9" s="1">
        <v>14</v>
      </c>
      <c r="AI9" s="23" t="s">
        <v>134</v>
      </c>
      <c r="AJ9" s="23" t="s">
        <v>134</v>
      </c>
      <c r="AK9" s="1">
        <v>14</v>
      </c>
      <c r="AL9" s="1">
        <v>14</v>
      </c>
      <c r="AM9" s="23" t="s">
        <v>134</v>
      </c>
      <c r="AN9" s="23" t="s">
        <v>134</v>
      </c>
      <c r="AO9" s="1"/>
      <c r="AP9" s="1"/>
      <c r="AS9" s="1">
        <v>12</v>
      </c>
      <c r="AT9" s="1">
        <v>12</v>
      </c>
      <c r="AU9" s="1">
        <v>13</v>
      </c>
      <c r="AV9" s="1">
        <v>13</v>
      </c>
      <c r="AW9" s="1">
        <v>12</v>
      </c>
      <c r="AX9" s="1">
        <v>12</v>
      </c>
      <c r="AY9" s="1">
        <v>13</v>
      </c>
      <c r="AZ9" s="1">
        <v>13</v>
      </c>
      <c r="BA9" s="1">
        <v>12</v>
      </c>
      <c r="BB9" s="1">
        <v>12</v>
      </c>
      <c r="BC9" s="1">
        <v>13</v>
      </c>
      <c r="BD9" s="1">
        <v>13</v>
      </c>
      <c r="BE9" s="1">
        <v>12</v>
      </c>
      <c r="BF9" s="1">
        <v>12</v>
      </c>
      <c r="BG9" s="1">
        <v>13</v>
      </c>
      <c r="BH9" s="1">
        <v>13</v>
      </c>
      <c r="BI9" s="1">
        <v>12</v>
      </c>
      <c r="BJ9" s="1">
        <v>12</v>
      </c>
      <c r="BK9" s="1">
        <v>13</v>
      </c>
      <c r="BL9" s="1">
        <v>13</v>
      </c>
      <c r="BM9" s="1">
        <v>12</v>
      </c>
      <c r="BN9" s="1">
        <v>12</v>
      </c>
      <c r="BO9" s="1">
        <v>13</v>
      </c>
      <c r="BP9" s="1">
        <v>13</v>
      </c>
      <c r="BQ9" s="1">
        <v>12</v>
      </c>
      <c r="BR9" s="1">
        <v>12</v>
      </c>
      <c r="BS9" s="1">
        <v>13</v>
      </c>
      <c r="BT9" s="1">
        <v>13</v>
      </c>
      <c r="BU9" s="1">
        <v>12</v>
      </c>
      <c r="BV9" s="1">
        <v>12</v>
      </c>
      <c r="BW9" s="1">
        <v>13</v>
      </c>
      <c r="BX9" s="1">
        <v>13</v>
      </c>
    </row>
    <row r="10" spans="1:259" ht="15.75" customHeight="1">
      <c r="A10" s="54" t="s">
        <v>296</v>
      </c>
      <c r="B10" s="139"/>
      <c r="C10" s="139"/>
      <c r="D10" s="52"/>
      <c r="E10" s="54" t="s">
        <v>111</v>
      </c>
      <c r="F10" s="55" t="s">
        <v>439</v>
      </c>
      <c r="H10" s="4" t="s">
        <v>119</v>
      </c>
      <c r="I10" s="2">
        <v>10</v>
      </c>
      <c r="J10" s="2">
        <v>10</v>
      </c>
      <c r="K10" s="2">
        <v>11</v>
      </c>
      <c r="L10" s="22">
        <v>11</v>
      </c>
      <c r="M10" s="2">
        <v>10</v>
      </c>
      <c r="N10" s="2">
        <v>10</v>
      </c>
      <c r="O10" s="2">
        <v>11</v>
      </c>
      <c r="P10" s="22">
        <v>11</v>
      </c>
      <c r="Q10" s="2">
        <v>10</v>
      </c>
      <c r="R10" s="2">
        <v>10</v>
      </c>
      <c r="S10" s="2">
        <v>11</v>
      </c>
      <c r="T10" s="22">
        <v>11</v>
      </c>
      <c r="U10" s="2">
        <v>10</v>
      </c>
      <c r="V10" s="2">
        <v>10</v>
      </c>
      <c r="W10" s="2">
        <v>11</v>
      </c>
      <c r="X10" s="22">
        <v>11</v>
      </c>
      <c r="Y10" s="2">
        <v>10</v>
      </c>
      <c r="Z10" s="2">
        <v>10</v>
      </c>
      <c r="AA10" s="2">
        <v>11</v>
      </c>
      <c r="AB10" s="22">
        <v>11</v>
      </c>
      <c r="AC10" s="2">
        <v>10</v>
      </c>
      <c r="AD10" s="2">
        <v>10</v>
      </c>
      <c r="AE10" s="2">
        <v>11</v>
      </c>
      <c r="AF10" s="22">
        <v>11</v>
      </c>
      <c r="AG10" s="2">
        <v>11</v>
      </c>
      <c r="AH10" s="2">
        <v>11</v>
      </c>
      <c r="AI10" s="2">
        <v>10</v>
      </c>
      <c r="AJ10" s="2">
        <v>10</v>
      </c>
      <c r="AK10" s="2">
        <v>11</v>
      </c>
      <c r="AL10" s="22">
        <v>11</v>
      </c>
      <c r="AQ10" s="2">
        <v>8</v>
      </c>
      <c r="AR10" s="2">
        <v>8</v>
      </c>
      <c r="AS10" s="2">
        <v>9</v>
      </c>
      <c r="AT10" s="2">
        <v>9</v>
      </c>
      <c r="AU10" s="7" t="s">
        <v>197</v>
      </c>
      <c r="AV10" s="7" t="s">
        <v>197</v>
      </c>
      <c r="AW10" s="2">
        <v>8</v>
      </c>
      <c r="AX10" s="2">
        <v>8</v>
      </c>
      <c r="AY10" s="2">
        <v>9</v>
      </c>
      <c r="AZ10" s="2">
        <v>9</v>
      </c>
      <c r="BA10" s="2">
        <v>8</v>
      </c>
      <c r="BB10" s="2">
        <v>8</v>
      </c>
      <c r="BC10" s="2">
        <v>9</v>
      </c>
      <c r="BD10" s="2">
        <v>9</v>
      </c>
      <c r="BE10" s="7" t="s">
        <v>197</v>
      </c>
      <c r="BF10" s="7" t="s">
        <v>197</v>
      </c>
      <c r="BG10" s="2">
        <v>8</v>
      </c>
      <c r="BH10" s="2">
        <v>8</v>
      </c>
      <c r="BI10" s="2">
        <v>9</v>
      </c>
      <c r="BJ10" s="2">
        <v>9</v>
      </c>
      <c r="BK10" s="2">
        <v>9</v>
      </c>
      <c r="BL10" s="2">
        <v>9</v>
      </c>
      <c r="BM10" s="2">
        <v>9</v>
      </c>
      <c r="BN10" s="2">
        <v>9</v>
      </c>
      <c r="BP10" s="1"/>
      <c r="BQ10" s="1"/>
      <c r="BR10" s="1"/>
      <c r="BS10" s="1"/>
      <c r="BT10" s="1"/>
      <c r="BU10" s="1"/>
      <c r="BV10" s="1"/>
      <c r="BW10" s="1"/>
      <c r="BX10" s="1"/>
    </row>
    <row r="11" spans="1:259" ht="15.75" customHeight="1">
      <c r="A11" s="54" t="s">
        <v>4</v>
      </c>
      <c r="B11" s="140"/>
      <c r="C11" s="140"/>
      <c r="D11" s="52"/>
      <c r="E11" s="54" t="s">
        <v>113</v>
      </c>
      <c r="F11" s="56">
        <f>IF($F$10="","",VLOOKUP($F$10,$H$2:$J$6,2,FALSE))</f>
        <v>46152</v>
      </c>
      <c r="H11" s="4" t="s">
        <v>127</v>
      </c>
      <c r="I11" s="123" t="s">
        <v>199</v>
      </c>
      <c r="J11" s="123" t="s">
        <v>200</v>
      </c>
      <c r="K11" s="123" t="s">
        <v>201</v>
      </c>
      <c r="L11" s="123" t="s">
        <v>202</v>
      </c>
      <c r="M11" s="123" t="s">
        <v>428</v>
      </c>
      <c r="N11" s="123" t="s">
        <v>429</v>
      </c>
      <c r="O11" s="123" t="s">
        <v>199</v>
      </c>
      <c r="P11" s="123" t="s">
        <v>200</v>
      </c>
      <c r="Q11" s="123" t="s">
        <v>201</v>
      </c>
      <c r="R11" s="123" t="s">
        <v>202</v>
      </c>
      <c r="S11" s="123" t="s">
        <v>428</v>
      </c>
      <c r="T11" s="123"/>
      <c r="U11" s="123" t="s">
        <v>199</v>
      </c>
      <c r="V11" s="123" t="s">
        <v>200</v>
      </c>
      <c r="W11" s="123" t="s">
        <v>199</v>
      </c>
      <c r="X11" s="123" t="s">
        <v>200</v>
      </c>
      <c r="Y11" s="123" t="s">
        <v>201</v>
      </c>
      <c r="Z11" s="123" t="s">
        <v>202</v>
      </c>
      <c r="AA11" s="123" t="s">
        <v>428</v>
      </c>
      <c r="AB11" s="123" t="s">
        <v>429</v>
      </c>
      <c r="AC11" s="123" t="s">
        <v>199</v>
      </c>
      <c r="AD11" s="123" t="s">
        <v>200</v>
      </c>
      <c r="AE11" s="123" t="s">
        <v>201</v>
      </c>
      <c r="AF11" s="123" t="s">
        <v>202</v>
      </c>
      <c r="AG11" s="123" t="s">
        <v>428</v>
      </c>
      <c r="AH11" s="123" t="s">
        <v>429</v>
      </c>
      <c r="AI11" s="123" t="s">
        <v>199</v>
      </c>
      <c r="AJ11" s="123" t="s">
        <v>200</v>
      </c>
      <c r="AK11" s="123" t="s">
        <v>201</v>
      </c>
      <c r="AL11" s="123" t="s">
        <v>202</v>
      </c>
      <c r="AM11" s="123" t="s">
        <v>199</v>
      </c>
      <c r="AN11" s="123" t="s">
        <v>200</v>
      </c>
      <c r="AO11" s="123" t="s">
        <v>201</v>
      </c>
      <c r="AP11" s="123" t="s">
        <v>202</v>
      </c>
      <c r="AQ11" s="123" t="s">
        <v>428</v>
      </c>
      <c r="AR11" s="123" t="s">
        <v>429</v>
      </c>
      <c r="AS11" s="123" t="s">
        <v>199</v>
      </c>
      <c r="AT11" s="123" t="s">
        <v>200</v>
      </c>
      <c r="AU11" s="123" t="s">
        <v>201</v>
      </c>
      <c r="AV11" s="123" t="s">
        <v>202</v>
      </c>
      <c r="AW11" s="123" t="s">
        <v>428</v>
      </c>
      <c r="AX11" s="123" t="s">
        <v>429</v>
      </c>
      <c r="AY11" s="123" t="s">
        <v>199</v>
      </c>
      <c r="AZ11" s="123" t="s">
        <v>200</v>
      </c>
      <c r="BA11" s="123" t="s">
        <v>201</v>
      </c>
      <c r="BB11" s="123" t="s">
        <v>202</v>
      </c>
      <c r="BC11" s="123" t="s">
        <v>428</v>
      </c>
      <c r="BD11" s="123" t="s">
        <v>429</v>
      </c>
      <c r="BE11" s="123" t="s">
        <v>199</v>
      </c>
      <c r="BF11" s="123" t="s">
        <v>200</v>
      </c>
      <c r="BG11" s="123" t="s">
        <v>201</v>
      </c>
      <c r="BH11" s="123" t="s">
        <v>202</v>
      </c>
      <c r="BI11" s="123"/>
      <c r="BJ11" s="123" t="s">
        <v>429</v>
      </c>
      <c r="BK11" s="123" t="s">
        <v>199</v>
      </c>
      <c r="BL11" s="123" t="s">
        <v>200</v>
      </c>
      <c r="BM11" s="123" t="s">
        <v>199</v>
      </c>
      <c r="BN11" s="123" t="s">
        <v>200</v>
      </c>
      <c r="BO11" s="123" t="s">
        <v>201</v>
      </c>
      <c r="BP11" s="123" t="s">
        <v>202</v>
      </c>
      <c r="BQ11" s="123" t="s">
        <v>428</v>
      </c>
      <c r="BR11" s="123" t="s">
        <v>429</v>
      </c>
      <c r="BS11" s="123" t="s">
        <v>199</v>
      </c>
      <c r="BT11" s="123" t="s">
        <v>200</v>
      </c>
      <c r="BU11" s="123" t="s">
        <v>201</v>
      </c>
      <c r="BV11" s="123" t="s">
        <v>202</v>
      </c>
      <c r="BW11" s="123" t="s">
        <v>428</v>
      </c>
      <c r="BX11" s="123" t="s">
        <v>429</v>
      </c>
      <c r="BY11" s="123" t="s">
        <v>199</v>
      </c>
      <c r="BZ11" s="123" t="s">
        <v>200</v>
      </c>
      <c r="CA11" s="123" t="s">
        <v>201</v>
      </c>
      <c r="CB11" s="123" t="s">
        <v>202</v>
      </c>
      <c r="CC11" s="123" t="s">
        <v>199</v>
      </c>
      <c r="CD11" s="123" t="s">
        <v>200</v>
      </c>
      <c r="CE11" s="123" t="s">
        <v>201</v>
      </c>
      <c r="CF11" s="123" t="s">
        <v>202</v>
      </c>
      <c r="CG11" s="123" t="s">
        <v>428</v>
      </c>
      <c r="CH11" s="123" t="s">
        <v>429</v>
      </c>
      <c r="CI11" s="123" t="s">
        <v>199</v>
      </c>
      <c r="CJ11" s="123" t="s">
        <v>200</v>
      </c>
      <c r="CK11" s="123" t="s">
        <v>201</v>
      </c>
      <c r="CL11" s="123" t="s">
        <v>202</v>
      </c>
      <c r="CM11" s="123" t="s">
        <v>428</v>
      </c>
      <c r="CN11" s="123" t="s">
        <v>429</v>
      </c>
    </row>
    <row r="12" spans="1:259" ht="15.75" customHeight="1">
      <c r="A12" s="54" t="s">
        <v>5</v>
      </c>
      <c r="B12" s="140"/>
      <c r="C12" s="140"/>
      <c r="D12" s="52"/>
      <c r="E12" s="54" t="s">
        <v>115</v>
      </c>
      <c r="F12" s="56" t="str">
        <f>IF($F$10="","",VLOOKUP($F$10,$H$2:$J$6,3,FALSE))</f>
        <v>大環山游泳池</v>
      </c>
      <c r="H12" s="4" t="s">
        <v>91</v>
      </c>
      <c r="I12" s="23" t="s">
        <v>130</v>
      </c>
      <c r="J12" s="23" t="s">
        <v>128</v>
      </c>
      <c r="K12" s="23" t="s">
        <v>131</v>
      </c>
      <c r="L12" s="23" t="s">
        <v>129</v>
      </c>
      <c r="M12" s="23" t="s">
        <v>130</v>
      </c>
      <c r="N12" s="23" t="s">
        <v>128</v>
      </c>
      <c r="O12" s="23" t="s">
        <v>131</v>
      </c>
      <c r="P12" s="23" t="s">
        <v>129</v>
      </c>
      <c r="Q12" s="23" t="s">
        <v>311</v>
      </c>
      <c r="R12" s="23" t="s">
        <v>312</v>
      </c>
      <c r="S12" s="23" t="s">
        <v>130</v>
      </c>
      <c r="T12" s="23" t="s">
        <v>128</v>
      </c>
      <c r="U12" s="23" t="s">
        <v>131</v>
      </c>
      <c r="V12" s="23" t="s">
        <v>129</v>
      </c>
      <c r="W12" s="23" t="s">
        <v>130</v>
      </c>
      <c r="X12" s="23" t="s">
        <v>128</v>
      </c>
      <c r="Y12" s="23" t="s">
        <v>131</v>
      </c>
      <c r="Z12" s="23" t="s">
        <v>129</v>
      </c>
      <c r="AA12" s="23" t="s">
        <v>311</v>
      </c>
      <c r="AB12" s="23" t="s">
        <v>312</v>
      </c>
      <c r="AC12" s="23" t="s">
        <v>130</v>
      </c>
      <c r="AD12" s="23" t="s">
        <v>128</v>
      </c>
      <c r="AE12" s="23" t="s">
        <v>131</v>
      </c>
      <c r="AF12" s="23" t="s">
        <v>129</v>
      </c>
      <c r="AG12" s="23" t="s">
        <v>311</v>
      </c>
      <c r="AH12" s="23" t="s">
        <v>312</v>
      </c>
      <c r="AI12" s="23" t="s">
        <v>130</v>
      </c>
      <c r="AJ12" s="23" t="s">
        <v>128</v>
      </c>
      <c r="AK12" s="23" t="s">
        <v>131</v>
      </c>
      <c r="AL12" s="23" t="s">
        <v>129</v>
      </c>
      <c r="AM12" s="23" t="s">
        <v>311</v>
      </c>
      <c r="AN12" s="23" t="s">
        <v>312</v>
      </c>
      <c r="AO12" s="23" t="s">
        <v>130</v>
      </c>
      <c r="AP12" s="23" t="s">
        <v>128</v>
      </c>
      <c r="AQ12" s="23" t="s">
        <v>131</v>
      </c>
      <c r="AR12" s="23" t="s">
        <v>129</v>
      </c>
      <c r="AS12" s="23" t="s">
        <v>311</v>
      </c>
      <c r="AT12" s="23" t="s">
        <v>312</v>
      </c>
      <c r="AU12" s="23" t="s">
        <v>130</v>
      </c>
      <c r="AV12" s="23" t="s">
        <v>128</v>
      </c>
      <c r="AW12" s="23" t="s">
        <v>131</v>
      </c>
      <c r="AX12" s="23" t="s">
        <v>129</v>
      </c>
      <c r="AY12" s="23" t="s">
        <v>130</v>
      </c>
      <c r="AZ12" s="23" t="s">
        <v>128</v>
      </c>
      <c r="BA12" s="23" t="s">
        <v>131</v>
      </c>
      <c r="BB12" s="23" t="s">
        <v>129</v>
      </c>
      <c r="BC12" s="23" t="s">
        <v>311</v>
      </c>
      <c r="BD12" s="23" t="s">
        <v>312</v>
      </c>
      <c r="BE12" s="23" t="s">
        <v>130</v>
      </c>
      <c r="BF12" s="23" t="s">
        <v>128</v>
      </c>
      <c r="BG12" s="23" t="s">
        <v>131</v>
      </c>
      <c r="BH12" s="23" t="s">
        <v>129</v>
      </c>
      <c r="BI12" s="23" t="s">
        <v>130</v>
      </c>
      <c r="BJ12" s="23" t="s">
        <v>128</v>
      </c>
      <c r="BK12" s="23" t="s">
        <v>131</v>
      </c>
      <c r="BL12" s="23" t="s">
        <v>129</v>
      </c>
      <c r="BM12" s="124" t="s">
        <v>299</v>
      </c>
      <c r="BN12" s="124" t="s">
        <v>300</v>
      </c>
    </row>
    <row r="13" spans="1:259" ht="15.75" customHeight="1">
      <c r="A13" s="57"/>
      <c r="B13" s="57"/>
      <c r="C13" s="57"/>
      <c r="D13" s="57"/>
      <c r="E13" s="57"/>
      <c r="F13" s="57"/>
      <c r="H13" s="4" t="s">
        <v>210</v>
      </c>
      <c r="I13" s="7" t="s">
        <v>211</v>
      </c>
      <c r="J13" s="7" t="s">
        <v>211</v>
      </c>
      <c r="K13" s="7">
        <v>10</v>
      </c>
      <c r="L13" s="7">
        <v>10</v>
      </c>
      <c r="M13" s="7">
        <v>11</v>
      </c>
      <c r="N13" s="7">
        <v>11</v>
      </c>
      <c r="O13" s="7">
        <v>12</v>
      </c>
      <c r="P13" s="7">
        <v>12</v>
      </c>
      <c r="Q13" s="7">
        <v>13</v>
      </c>
      <c r="R13" s="7">
        <v>13</v>
      </c>
      <c r="S13" s="7" t="s">
        <v>211</v>
      </c>
      <c r="T13" s="7" t="s">
        <v>211</v>
      </c>
      <c r="U13" s="7">
        <v>10</v>
      </c>
      <c r="V13" s="7">
        <v>10</v>
      </c>
      <c r="W13" s="7">
        <v>11</v>
      </c>
      <c r="X13" s="7">
        <v>11</v>
      </c>
      <c r="Y13" s="7">
        <v>12</v>
      </c>
      <c r="Z13" s="7">
        <v>12</v>
      </c>
      <c r="AA13" s="7">
        <v>13</v>
      </c>
      <c r="AB13" s="7">
        <v>13</v>
      </c>
      <c r="AC13" s="7" t="s">
        <v>211</v>
      </c>
      <c r="AD13" s="7" t="s">
        <v>211</v>
      </c>
      <c r="AE13" s="7">
        <v>10</v>
      </c>
      <c r="AF13" s="7">
        <v>10</v>
      </c>
      <c r="AG13" s="7">
        <v>11</v>
      </c>
      <c r="AH13" s="7">
        <v>11</v>
      </c>
      <c r="AI13" s="7">
        <v>12</v>
      </c>
      <c r="AJ13" s="7">
        <v>12</v>
      </c>
      <c r="AK13" s="7">
        <v>13</v>
      </c>
      <c r="AL13" s="7">
        <v>13</v>
      </c>
      <c r="AM13" s="7" t="s">
        <v>211</v>
      </c>
      <c r="AN13" s="7" t="s">
        <v>211</v>
      </c>
      <c r="AO13" s="7">
        <v>10</v>
      </c>
      <c r="AP13" s="7">
        <v>10</v>
      </c>
      <c r="AQ13" s="7">
        <v>11</v>
      </c>
      <c r="AR13" s="7">
        <v>11</v>
      </c>
      <c r="AS13" s="7">
        <v>12</v>
      </c>
      <c r="AT13" s="7">
        <v>12</v>
      </c>
      <c r="AU13" s="7">
        <v>13</v>
      </c>
      <c r="AV13" s="7">
        <v>13</v>
      </c>
      <c r="AW13" s="4" t="s">
        <v>430</v>
      </c>
      <c r="AY13" s="7" t="s">
        <v>211</v>
      </c>
      <c r="AZ13" s="7" t="s">
        <v>211</v>
      </c>
      <c r="BA13" s="7">
        <v>10</v>
      </c>
      <c r="BB13" s="7">
        <v>10</v>
      </c>
      <c r="BC13" s="7">
        <v>11</v>
      </c>
      <c r="BD13" s="7">
        <v>11</v>
      </c>
      <c r="BE13" s="7">
        <v>12</v>
      </c>
      <c r="BF13" s="7">
        <v>12</v>
      </c>
      <c r="BG13" s="7">
        <v>13</v>
      </c>
      <c r="BH13" s="7">
        <v>13</v>
      </c>
      <c r="BI13" s="7" t="s">
        <v>211</v>
      </c>
      <c r="BJ13" s="7" t="s">
        <v>211</v>
      </c>
      <c r="BK13" s="7">
        <v>10</v>
      </c>
      <c r="BL13" s="7">
        <v>10</v>
      </c>
      <c r="BM13" s="7">
        <v>11</v>
      </c>
      <c r="BN13" s="7">
        <v>11</v>
      </c>
      <c r="BO13" s="7">
        <v>12</v>
      </c>
      <c r="BP13" s="7">
        <v>12</v>
      </c>
      <c r="BQ13" s="7">
        <v>13</v>
      </c>
      <c r="BR13" s="7">
        <v>13</v>
      </c>
      <c r="BS13" s="7" t="s">
        <v>211</v>
      </c>
      <c r="BT13" s="7" t="s">
        <v>211</v>
      </c>
      <c r="BU13" s="7">
        <v>10</v>
      </c>
      <c r="BV13" s="7">
        <v>10</v>
      </c>
      <c r="BW13" s="7">
        <v>11</v>
      </c>
      <c r="BX13" s="7">
        <v>11</v>
      </c>
      <c r="BY13" s="7">
        <v>12</v>
      </c>
      <c r="BZ13" s="7">
        <v>12</v>
      </c>
      <c r="CA13" s="7">
        <v>13</v>
      </c>
      <c r="CB13" s="7">
        <v>13</v>
      </c>
      <c r="CC13" s="7" t="s">
        <v>211</v>
      </c>
      <c r="CD13" s="7" t="s">
        <v>211</v>
      </c>
      <c r="CE13" s="7">
        <v>10</v>
      </c>
      <c r="CF13" s="7">
        <v>10</v>
      </c>
      <c r="CG13" s="7">
        <v>11</v>
      </c>
      <c r="CH13" s="7">
        <v>11</v>
      </c>
      <c r="CI13" s="7">
        <v>12</v>
      </c>
      <c r="CJ13" s="7">
        <v>12</v>
      </c>
      <c r="CK13" s="7">
        <v>13</v>
      </c>
      <c r="CL13" s="7">
        <v>13</v>
      </c>
      <c r="CM13" s="4" t="s">
        <v>212</v>
      </c>
      <c r="CN13" s="4"/>
    </row>
    <row r="14" spans="1:259" ht="15.75" customHeight="1">
      <c r="A14" s="52"/>
      <c r="B14" s="52"/>
      <c r="C14" s="52"/>
      <c r="D14" s="58" t="s">
        <v>6</v>
      </c>
      <c r="E14" s="58" t="s">
        <v>7</v>
      </c>
      <c r="F14" s="59" t="s">
        <v>317</v>
      </c>
    </row>
    <row r="15" spans="1:259" ht="15.75" customHeight="1">
      <c r="A15" s="52"/>
      <c r="B15" s="52"/>
      <c r="C15" s="58" t="s">
        <v>8</v>
      </c>
      <c r="D15" s="60">
        <f>COUNTA(男!E25:E164)</f>
        <v>0</v>
      </c>
      <c r="E15" s="61">
        <f>H31</f>
        <v>15</v>
      </c>
      <c r="F15" s="62">
        <f>E15*D15</f>
        <v>0</v>
      </c>
      <c r="H15" s="22" t="s">
        <v>122</v>
      </c>
    </row>
    <row r="16" spans="1:259" ht="15.75" customHeight="1">
      <c r="A16" s="52"/>
      <c r="B16" s="52"/>
      <c r="C16" s="52"/>
      <c r="D16" s="60"/>
      <c r="E16" s="58"/>
      <c r="F16" s="62"/>
      <c r="H16" s="4" t="s">
        <v>118</v>
      </c>
      <c r="L16" s="22"/>
      <c r="P16" s="22"/>
      <c r="T16" s="22"/>
      <c r="X16" s="22"/>
      <c r="AB16" s="22"/>
      <c r="AF16" s="22"/>
      <c r="AL16" s="22"/>
      <c r="AU16" s="7"/>
      <c r="AV16" s="7"/>
      <c r="BE16" s="7"/>
      <c r="BF16" s="7"/>
    </row>
    <row r="17" spans="1:92" ht="15.75" customHeight="1">
      <c r="A17" s="52"/>
      <c r="B17" s="52"/>
      <c r="C17" s="58" t="s">
        <v>9</v>
      </c>
      <c r="D17" s="60">
        <f>COUNTA(女!E25:E164)</f>
        <v>0</v>
      </c>
      <c r="E17" s="61">
        <f>H31</f>
        <v>15</v>
      </c>
      <c r="F17" s="62">
        <f>E17*D17</f>
        <v>0</v>
      </c>
      <c r="H17" s="4" t="s">
        <v>119</v>
      </c>
    </row>
    <row r="18" spans="1:92" ht="15.75" customHeight="1">
      <c r="A18" s="52"/>
      <c r="B18" s="52"/>
      <c r="C18" s="58"/>
      <c r="D18" s="60"/>
      <c r="E18" s="63"/>
      <c r="F18" s="62"/>
      <c r="H18" s="4" t="s">
        <v>127</v>
      </c>
      <c r="I18">
        <v>30000</v>
      </c>
      <c r="J18">
        <v>10705</v>
      </c>
      <c r="K18">
        <v>30000</v>
      </c>
      <c r="L18">
        <v>11003</v>
      </c>
      <c r="M18">
        <v>31000</v>
      </c>
      <c r="N18">
        <v>12650</v>
      </c>
      <c r="O18">
        <v>13656</v>
      </c>
      <c r="P18">
        <v>32000</v>
      </c>
      <c r="Q18">
        <v>13656</v>
      </c>
      <c r="R18">
        <v>32000</v>
      </c>
      <c r="S18">
        <v>14876</v>
      </c>
      <c r="T18"/>
      <c r="U18">
        <v>33000</v>
      </c>
      <c r="V18">
        <v>31500</v>
      </c>
      <c r="W18">
        <v>14200</v>
      </c>
      <c r="X18">
        <v>12000</v>
      </c>
      <c r="Y18">
        <v>14200</v>
      </c>
      <c r="Z18">
        <v>12922</v>
      </c>
      <c r="AA18">
        <v>14200</v>
      </c>
      <c r="AB18">
        <v>14444</v>
      </c>
      <c r="AC18">
        <v>3280</v>
      </c>
      <c r="AD18">
        <v>3743</v>
      </c>
      <c r="AE18">
        <v>3506</v>
      </c>
      <c r="AF18">
        <v>3755</v>
      </c>
      <c r="AG18">
        <v>3916</v>
      </c>
      <c r="AH18">
        <v>5166</v>
      </c>
      <c r="AI18">
        <v>31500</v>
      </c>
      <c r="AJ18">
        <v>60000</v>
      </c>
      <c r="AK18">
        <v>32500</v>
      </c>
      <c r="AL18">
        <v>60000</v>
      </c>
      <c r="AM18">
        <v>4150</v>
      </c>
      <c r="AN18">
        <v>3214</v>
      </c>
      <c r="AO18">
        <v>4300</v>
      </c>
      <c r="AP18">
        <v>3564</v>
      </c>
      <c r="AQ18">
        <v>5054</v>
      </c>
      <c r="AR18">
        <v>4020</v>
      </c>
      <c r="AS18"/>
      <c r="AT18"/>
      <c r="AU18"/>
      <c r="AV18"/>
      <c r="AW18"/>
      <c r="AX18"/>
      <c r="AY18">
        <v>11899</v>
      </c>
      <c r="AZ18">
        <v>22624</v>
      </c>
      <c r="BA18">
        <v>12541</v>
      </c>
      <c r="BB18">
        <v>23075</v>
      </c>
      <c r="BC18">
        <v>13600</v>
      </c>
      <c r="BD18">
        <v>30000</v>
      </c>
      <c r="BE18">
        <v>31500</v>
      </c>
      <c r="BF18">
        <v>12458</v>
      </c>
      <c r="BG18">
        <v>32000</v>
      </c>
      <c r="BH18">
        <v>12792</v>
      </c>
      <c r="BI18"/>
      <c r="BJ18">
        <v>14381</v>
      </c>
      <c r="BK18">
        <v>32000</v>
      </c>
      <c r="BL18">
        <v>32000</v>
      </c>
      <c r="BM18">
        <v>13500</v>
      </c>
      <c r="BN18">
        <v>12000</v>
      </c>
      <c r="BO18">
        <v>14500</v>
      </c>
      <c r="BP18">
        <v>12915</v>
      </c>
      <c r="BQ18">
        <v>15000</v>
      </c>
      <c r="BR18">
        <v>13800</v>
      </c>
      <c r="BS18">
        <v>4398</v>
      </c>
      <c r="BT18">
        <v>2828</v>
      </c>
      <c r="BU18">
        <v>4406</v>
      </c>
      <c r="BV18">
        <v>2974</v>
      </c>
      <c r="BW18">
        <v>5500</v>
      </c>
      <c r="BX18">
        <v>3622</v>
      </c>
      <c r="BY18">
        <v>63000</v>
      </c>
      <c r="BZ18">
        <v>30370</v>
      </c>
      <c r="CA18">
        <v>63000</v>
      </c>
      <c r="CB18">
        <v>30370</v>
      </c>
      <c r="CC18">
        <v>3866</v>
      </c>
      <c r="CD18">
        <v>3518</v>
      </c>
      <c r="CE18">
        <v>4000</v>
      </c>
      <c r="CF18">
        <v>3680</v>
      </c>
      <c r="CG18">
        <v>4500</v>
      </c>
      <c r="CH18">
        <v>4612</v>
      </c>
    </row>
    <row r="19" spans="1:92" ht="15.75" customHeight="1">
      <c r="A19" s="52"/>
      <c r="B19" s="52"/>
      <c r="C19" s="58" t="s">
        <v>10</v>
      </c>
      <c r="D19" s="60">
        <f>COUNTA(男!G16:G21)+COUNTA(女!G16:G22)</f>
        <v>0</v>
      </c>
      <c r="E19" s="61">
        <f>H32</f>
        <v>30</v>
      </c>
      <c r="F19" s="62">
        <f>E19*D19</f>
        <v>0</v>
      </c>
      <c r="H19" s="4" t="s">
        <v>91</v>
      </c>
      <c r="I19" s="2">
        <v>13400</v>
      </c>
      <c r="J19" s="2">
        <v>13000</v>
      </c>
      <c r="K19" s="2">
        <v>13600</v>
      </c>
      <c r="L19" s="2">
        <v>13200</v>
      </c>
      <c r="M19" s="2">
        <v>4200</v>
      </c>
      <c r="N19" s="2">
        <v>3900</v>
      </c>
      <c r="O19" s="2">
        <v>4500</v>
      </c>
      <c r="P19" s="2">
        <v>4011</v>
      </c>
      <c r="Q19" s="2">
        <v>5900</v>
      </c>
      <c r="R19" s="2">
        <v>5000</v>
      </c>
      <c r="S19" s="2">
        <v>13200</v>
      </c>
      <c r="T19" s="2">
        <v>12600</v>
      </c>
      <c r="U19" s="2">
        <v>13400</v>
      </c>
      <c r="V19" s="2">
        <v>12800</v>
      </c>
      <c r="W19" s="2">
        <v>3600</v>
      </c>
      <c r="X19" s="2">
        <v>3000</v>
      </c>
      <c r="Y19" s="2">
        <v>3900</v>
      </c>
      <c r="Z19" s="2">
        <v>3509</v>
      </c>
      <c r="AA19" s="2">
        <v>4740</v>
      </c>
      <c r="AB19" s="2">
        <v>4211</v>
      </c>
      <c r="AC19" s="2" t="s">
        <v>356</v>
      </c>
      <c r="AD19" s="2" t="s">
        <v>356</v>
      </c>
      <c r="AE19" s="2" t="s">
        <v>356</v>
      </c>
      <c r="AF19" s="2" t="s">
        <v>356</v>
      </c>
      <c r="AG19" s="2" t="s">
        <v>356</v>
      </c>
      <c r="AH19" s="2" t="s">
        <v>356</v>
      </c>
      <c r="AI19" s="2">
        <v>13052</v>
      </c>
      <c r="AJ19" s="2">
        <v>12300</v>
      </c>
      <c r="AK19" s="2">
        <v>13700</v>
      </c>
      <c r="AL19" s="2">
        <v>12788</v>
      </c>
      <c r="AM19" s="2">
        <v>14500</v>
      </c>
      <c r="AN19" s="2">
        <v>14000</v>
      </c>
      <c r="AO19" s="2">
        <v>3900</v>
      </c>
      <c r="AP19" s="2">
        <v>3600</v>
      </c>
      <c r="AQ19" s="2">
        <v>4300</v>
      </c>
      <c r="AR19" s="2">
        <v>3800</v>
      </c>
      <c r="AS19" s="2">
        <v>5477</v>
      </c>
      <c r="AT19" s="2">
        <v>4500</v>
      </c>
      <c r="AU19" s="2">
        <v>13500</v>
      </c>
      <c r="AV19" s="2">
        <v>12500</v>
      </c>
      <c r="AW19" s="2">
        <v>14046</v>
      </c>
      <c r="AX19" s="2">
        <v>13400</v>
      </c>
      <c r="AY19" s="2">
        <v>3800</v>
      </c>
      <c r="AZ19" s="2">
        <v>3444</v>
      </c>
      <c r="BA19" s="2">
        <v>4000</v>
      </c>
      <c r="BB19" s="2">
        <v>3800</v>
      </c>
      <c r="BC19" s="2">
        <v>5000</v>
      </c>
      <c r="BD19" s="2">
        <v>4500</v>
      </c>
      <c r="BE19" s="2">
        <v>12000</v>
      </c>
      <c r="BF19" s="2">
        <v>10700</v>
      </c>
      <c r="BG19" s="2">
        <v>12266</v>
      </c>
      <c r="BH19" s="2">
        <v>11500</v>
      </c>
      <c r="BI19" s="1"/>
      <c r="BJ19" s="1"/>
    </row>
    <row r="20" spans="1:92" ht="15.75" customHeight="1">
      <c r="A20" s="52"/>
      <c r="B20" s="52"/>
      <c r="C20" s="52"/>
      <c r="D20" s="52"/>
      <c r="E20" s="52"/>
      <c r="F20" s="62"/>
      <c r="H20" s="4" t="s">
        <v>210</v>
      </c>
      <c r="I20" s="24">
        <v>4500</v>
      </c>
      <c r="J20" s="24">
        <v>4400</v>
      </c>
      <c r="K20" s="24">
        <v>4300</v>
      </c>
      <c r="L20" s="24">
        <v>4200</v>
      </c>
      <c r="M20" s="24">
        <v>4100</v>
      </c>
      <c r="N20" s="24">
        <v>4000</v>
      </c>
      <c r="O20" s="24">
        <v>4000</v>
      </c>
      <c r="P20" s="24">
        <v>3900</v>
      </c>
      <c r="Q20" s="24">
        <v>4000</v>
      </c>
      <c r="R20" s="24">
        <v>3900</v>
      </c>
      <c r="S20" s="24">
        <v>4700</v>
      </c>
      <c r="T20" s="24">
        <v>4600</v>
      </c>
      <c r="U20" s="24">
        <v>4600</v>
      </c>
      <c r="V20" s="24">
        <v>4500</v>
      </c>
      <c r="W20" s="24">
        <v>4500</v>
      </c>
      <c r="X20" s="24">
        <v>4400</v>
      </c>
      <c r="Y20" s="24">
        <v>4400</v>
      </c>
      <c r="Z20" s="24">
        <v>4300</v>
      </c>
      <c r="AA20" s="24">
        <v>4300</v>
      </c>
      <c r="AB20" s="24">
        <v>4200</v>
      </c>
      <c r="AC20" s="24">
        <v>15500</v>
      </c>
      <c r="AD20" s="24">
        <v>15300</v>
      </c>
      <c r="AE20" s="24">
        <v>15300</v>
      </c>
      <c r="AF20" s="24">
        <v>15100</v>
      </c>
      <c r="AG20" s="24">
        <v>15100</v>
      </c>
      <c r="AH20" s="24">
        <v>14900</v>
      </c>
      <c r="AI20" s="24">
        <v>14900</v>
      </c>
      <c r="AJ20" s="24">
        <v>14700</v>
      </c>
      <c r="AK20" s="24">
        <v>14700</v>
      </c>
      <c r="AL20" s="24">
        <v>14500</v>
      </c>
      <c r="AM20" s="24">
        <v>14500</v>
      </c>
      <c r="AN20" s="24">
        <v>14300</v>
      </c>
      <c r="AO20" s="24">
        <v>14300</v>
      </c>
      <c r="AP20" s="24">
        <v>14100</v>
      </c>
      <c r="AQ20" s="24">
        <v>14100</v>
      </c>
      <c r="AR20" s="24">
        <v>13900</v>
      </c>
      <c r="AS20" s="24">
        <v>13900</v>
      </c>
      <c r="AT20" s="24">
        <v>13700</v>
      </c>
      <c r="AU20" s="24">
        <v>13900</v>
      </c>
      <c r="AV20" s="24">
        <v>13700</v>
      </c>
      <c r="AY20" s="24">
        <v>14000</v>
      </c>
      <c r="AZ20" s="24">
        <v>13800</v>
      </c>
      <c r="BA20" s="24">
        <v>13800</v>
      </c>
      <c r="BB20" s="24">
        <v>13600</v>
      </c>
      <c r="BC20" s="24">
        <v>13600</v>
      </c>
      <c r="BD20" s="24">
        <v>13400</v>
      </c>
      <c r="BE20" s="24">
        <v>13400</v>
      </c>
      <c r="BF20" s="24">
        <v>13200</v>
      </c>
      <c r="BG20" s="24">
        <v>13200</v>
      </c>
      <c r="BH20" s="24">
        <v>13000</v>
      </c>
      <c r="BI20" s="24">
        <v>15200</v>
      </c>
      <c r="BJ20" s="25">
        <v>15000</v>
      </c>
      <c r="BK20" s="24">
        <v>15000</v>
      </c>
      <c r="BL20" s="25">
        <v>14800</v>
      </c>
      <c r="BM20" s="24">
        <v>14800</v>
      </c>
      <c r="BN20" s="25">
        <v>14600</v>
      </c>
      <c r="BO20" s="24">
        <v>14600</v>
      </c>
      <c r="BP20" s="25">
        <v>14400</v>
      </c>
      <c r="BQ20" s="24">
        <v>14500</v>
      </c>
      <c r="BR20" s="25">
        <v>14200</v>
      </c>
      <c r="BS20" s="25">
        <v>5000</v>
      </c>
      <c r="BT20" s="25">
        <v>4900</v>
      </c>
      <c r="BU20" s="25">
        <v>4900</v>
      </c>
      <c r="BV20" s="25">
        <v>4800</v>
      </c>
      <c r="BW20" s="25">
        <v>4800</v>
      </c>
      <c r="BX20" s="25">
        <v>4700</v>
      </c>
      <c r="BY20" s="25">
        <v>4700</v>
      </c>
      <c r="BZ20" s="25">
        <v>4600</v>
      </c>
      <c r="CA20" s="25">
        <v>4600</v>
      </c>
      <c r="CB20" s="25">
        <v>4500</v>
      </c>
      <c r="CC20" s="25">
        <v>4600</v>
      </c>
      <c r="CD20" s="25">
        <v>4500</v>
      </c>
      <c r="CE20" s="25">
        <v>4500</v>
      </c>
      <c r="CF20" s="25">
        <v>4400</v>
      </c>
      <c r="CG20" s="25">
        <v>4400</v>
      </c>
      <c r="CH20" s="25">
        <v>4300</v>
      </c>
      <c r="CI20" s="25">
        <v>4300</v>
      </c>
      <c r="CJ20" s="25">
        <v>4200</v>
      </c>
      <c r="CK20" s="25">
        <v>4200</v>
      </c>
      <c r="CL20" s="25">
        <v>4100</v>
      </c>
    </row>
    <row r="21" spans="1:92" ht="15.75" customHeight="1">
      <c r="A21" s="52"/>
      <c r="B21" s="52"/>
      <c r="C21" s="52" t="s">
        <v>204</v>
      </c>
      <c r="D21" s="64">
        <f>男!N2+女!N2</f>
        <v>0</v>
      </c>
      <c r="E21" s="58" t="s">
        <v>333</v>
      </c>
      <c r="F21" s="62">
        <f>E21*D21</f>
        <v>0</v>
      </c>
      <c r="H21" s="1"/>
    </row>
    <row r="22" spans="1:92" ht="15.75" customHeight="1">
      <c r="A22" s="52"/>
      <c r="B22" s="52"/>
      <c r="C22" s="52"/>
      <c r="D22" s="52"/>
      <c r="E22" s="52"/>
      <c r="F22" s="52"/>
      <c r="H22" s="14" t="s">
        <v>136</v>
      </c>
      <c r="I22" s="4"/>
      <c r="J22" s="4"/>
      <c r="K22" s="4"/>
      <c r="L22" s="4"/>
      <c r="M22" s="18"/>
      <c r="N22" s="18"/>
      <c r="O22" s="18"/>
      <c r="P22" s="18"/>
      <c r="Q22" s="18"/>
      <c r="R22" s="18"/>
      <c r="S22" s="18"/>
      <c r="T22" s="18"/>
      <c r="U22" s="18"/>
      <c r="BA22" s="18"/>
      <c r="BB22" s="18"/>
      <c r="BC22" s="18"/>
      <c r="BD22" s="18"/>
      <c r="BE22" s="18"/>
      <c r="BK22" s="18"/>
      <c r="BL22" s="18"/>
    </row>
    <row r="23" spans="1:92" ht="15.75" customHeight="1">
      <c r="A23" s="63"/>
      <c r="B23" s="63"/>
      <c r="C23" s="65" t="s">
        <v>205</v>
      </c>
      <c r="D23" s="136"/>
      <c r="E23" s="136"/>
      <c r="F23" s="63"/>
      <c r="H23" s="4" t="s">
        <v>118</v>
      </c>
      <c r="I23" s="4" t="s">
        <v>181</v>
      </c>
      <c r="J23" s="4" t="s">
        <v>181</v>
      </c>
      <c r="K23" s="4" t="s">
        <v>181</v>
      </c>
      <c r="L23" s="4" t="s">
        <v>181</v>
      </c>
      <c r="M23" s="18" t="s">
        <v>182</v>
      </c>
      <c r="N23" s="18" t="s">
        <v>182</v>
      </c>
      <c r="O23" s="18" t="s">
        <v>182</v>
      </c>
      <c r="P23" s="18" t="s">
        <v>182</v>
      </c>
      <c r="Q23" s="18" t="s">
        <v>184</v>
      </c>
      <c r="R23" s="18" t="s">
        <v>184</v>
      </c>
      <c r="S23" s="18" t="s">
        <v>184</v>
      </c>
      <c r="T23" s="18" t="s">
        <v>184</v>
      </c>
      <c r="U23" s="18" t="s">
        <v>186</v>
      </c>
      <c r="V23" s="2" t="s">
        <v>185</v>
      </c>
      <c r="W23" s="2" t="s">
        <v>185</v>
      </c>
      <c r="X23" s="2" t="s">
        <v>185</v>
      </c>
      <c r="Y23" s="2" t="s">
        <v>187</v>
      </c>
      <c r="Z23" s="2" t="s">
        <v>187</v>
      </c>
      <c r="AA23" s="2" t="s">
        <v>187</v>
      </c>
      <c r="AB23" s="2" t="s">
        <v>187</v>
      </c>
      <c r="AC23" s="2" t="s">
        <v>188</v>
      </c>
      <c r="AD23" s="2" t="s">
        <v>188</v>
      </c>
      <c r="AE23" s="2" t="s">
        <v>188</v>
      </c>
      <c r="AF23" s="2" t="s">
        <v>188</v>
      </c>
      <c r="AG23" s="2" t="s">
        <v>189</v>
      </c>
      <c r="AH23" s="2" t="s">
        <v>190</v>
      </c>
      <c r="AI23" s="2" t="s">
        <v>189</v>
      </c>
      <c r="AJ23" s="2" t="s">
        <v>190</v>
      </c>
      <c r="AK23" s="2" t="s">
        <v>191</v>
      </c>
      <c r="AL23" s="2" t="s">
        <v>191</v>
      </c>
      <c r="AM23" s="2" t="s">
        <v>191</v>
      </c>
      <c r="AN23" s="2" t="s">
        <v>191</v>
      </c>
      <c r="AO23" s="2" t="s">
        <v>192</v>
      </c>
      <c r="AP23" s="2" t="s">
        <v>192</v>
      </c>
      <c r="AQ23" s="2" t="s">
        <v>193</v>
      </c>
      <c r="AR23" s="2" t="s">
        <v>193</v>
      </c>
      <c r="AS23" s="4" t="s">
        <v>181</v>
      </c>
      <c r="AT23" s="4" t="s">
        <v>181</v>
      </c>
      <c r="AU23" s="4" t="s">
        <v>181</v>
      </c>
      <c r="AV23" s="4" t="s">
        <v>181</v>
      </c>
      <c r="AW23" s="18" t="s">
        <v>182</v>
      </c>
      <c r="AX23" s="18" t="s">
        <v>182</v>
      </c>
      <c r="AY23" s="18" t="s">
        <v>182</v>
      </c>
      <c r="AZ23" s="18" t="s">
        <v>182</v>
      </c>
      <c r="BA23" s="18" t="s">
        <v>184</v>
      </c>
      <c r="BB23" s="18" t="s">
        <v>184</v>
      </c>
      <c r="BC23" s="18" t="s">
        <v>184</v>
      </c>
      <c r="BD23" s="18" t="s">
        <v>184</v>
      </c>
      <c r="BE23" s="18" t="s">
        <v>186</v>
      </c>
      <c r="BF23" s="2" t="s">
        <v>185</v>
      </c>
      <c r="BG23" s="2" t="s">
        <v>185</v>
      </c>
      <c r="BH23" s="2" t="s">
        <v>185</v>
      </c>
      <c r="BI23" s="2" t="s">
        <v>187</v>
      </c>
      <c r="BJ23" s="2" t="s">
        <v>187</v>
      </c>
      <c r="BK23" s="2" t="s">
        <v>187</v>
      </c>
      <c r="BL23" s="2" t="s">
        <v>187</v>
      </c>
      <c r="BM23" s="2" t="s">
        <v>188</v>
      </c>
      <c r="BN23" s="2" t="s">
        <v>188</v>
      </c>
      <c r="BO23" s="2" t="s">
        <v>188</v>
      </c>
      <c r="BP23" s="2" t="s">
        <v>188</v>
      </c>
      <c r="BQ23" s="2" t="s">
        <v>189</v>
      </c>
      <c r="BR23" s="2" t="s">
        <v>190</v>
      </c>
      <c r="BS23" s="2" t="s">
        <v>189</v>
      </c>
      <c r="BT23" s="2" t="s">
        <v>190</v>
      </c>
      <c r="BU23" s="2" t="s">
        <v>191</v>
      </c>
      <c r="BV23" s="2" t="s">
        <v>191</v>
      </c>
      <c r="BW23" s="2" t="s">
        <v>191</v>
      </c>
      <c r="BX23" s="2" t="s">
        <v>191</v>
      </c>
    </row>
    <row r="24" spans="1:92" ht="15.75" customHeight="1">
      <c r="A24" s="63"/>
      <c r="B24" s="63"/>
      <c r="C24" s="65"/>
      <c r="D24" s="66"/>
      <c r="E24" s="66"/>
      <c r="F24" s="63"/>
      <c r="H24" s="4" t="s">
        <v>119</v>
      </c>
      <c r="I24" s="4" t="s">
        <v>181</v>
      </c>
      <c r="J24" s="4" t="s">
        <v>181</v>
      </c>
      <c r="K24" s="4" t="s">
        <v>181</v>
      </c>
      <c r="L24" s="4" t="s">
        <v>181</v>
      </c>
      <c r="M24" s="18" t="s">
        <v>182</v>
      </c>
      <c r="N24" s="18" t="s">
        <v>182</v>
      </c>
      <c r="O24" s="18" t="s">
        <v>182</v>
      </c>
      <c r="P24" s="18" t="s">
        <v>182</v>
      </c>
      <c r="Q24" s="18" t="s">
        <v>184</v>
      </c>
      <c r="R24" s="18" t="s">
        <v>184</v>
      </c>
      <c r="S24" s="18" t="s">
        <v>184</v>
      </c>
      <c r="T24" s="18" t="s">
        <v>184</v>
      </c>
      <c r="U24" s="18" t="s">
        <v>186</v>
      </c>
      <c r="V24" s="2" t="s">
        <v>185</v>
      </c>
      <c r="W24" s="2" t="s">
        <v>185</v>
      </c>
      <c r="X24" s="2" t="s">
        <v>185</v>
      </c>
      <c r="Y24" s="2" t="s">
        <v>187</v>
      </c>
      <c r="Z24" s="2" t="s">
        <v>187</v>
      </c>
      <c r="AA24" s="2" t="s">
        <v>187</v>
      </c>
      <c r="AB24" s="2" t="s">
        <v>187</v>
      </c>
      <c r="AC24" s="2" t="s">
        <v>188</v>
      </c>
      <c r="AD24" s="2" t="s">
        <v>188</v>
      </c>
      <c r="AE24" s="2" t="s">
        <v>188</v>
      </c>
      <c r="AF24" s="2" t="s">
        <v>188</v>
      </c>
      <c r="AG24" s="2" t="s">
        <v>189</v>
      </c>
      <c r="AH24" s="2" t="s">
        <v>190</v>
      </c>
      <c r="AI24" s="2" t="s">
        <v>191</v>
      </c>
      <c r="AJ24" s="2" t="s">
        <v>191</v>
      </c>
      <c r="AK24" s="2" t="s">
        <v>191</v>
      </c>
      <c r="AL24" s="2" t="s">
        <v>191</v>
      </c>
      <c r="AM24" s="2" t="s">
        <v>192</v>
      </c>
      <c r="AN24" s="2" t="s">
        <v>192</v>
      </c>
      <c r="AO24" s="2" t="s">
        <v>193</v>
      </c>
      <c r="AP24" s="2" t="s">
        <v>193</v>
      </c>
      <c r="AQ24" s="2" t="s">
        <v>187</v>
      </c>
      <c r="AR24" s="2" t="s">
        <v>187</v>
      </c>
      <c r="AS24" s="2" t="s">
        <v>187</v>
      </c>
      <c r="AT24" s="2" t="s">
        <v>187</v>
      </c>
      <c r="AU24" s="2" t="s">
        <v>188</v>
      </c>
      <c r="AV24" s="2" t="s">
        <v>188</v>
      </c>
      <c r="AW24" s="2" t="s">
        <v>188</v>
      </c>
      <c r="AX24" s="2" t="s">
        <v>188</v>
      </c>
      <c r="AY24" s="2" t="s">
        <v>188</v>
      </c>
      <c r="AZ24" s="2" t="s">
        <v>188</v>
      </c>
      <c r="BA24" s="18" t="s">
        <v>184</v>
      </c>
      <c r="BB24" s="18" t="s">
        <v>184</v>
      </c>
      <c r="BC24" s="18" t="s">
        <v>183</v>
      </c>
      <c r="BD24" s="18" t="s">
        <v>183</v>
      </c>
      <c r="BE24" s="18" t="s">
        <v>186</v>
      </c>
      <c r="BF24" s="2" t="s">
        <v>185</v>
      </c>
      <c r="BG24" s="2" t="s">
        <v>185</v>
      </c>
      <c r="BH24" s="2" t="s">
        <v>185</v>
      </c>
      <c r="BI24" s="2" t="s">
        <v>185</v>
      </c>
      <c r="BJ24" s="2" t="s">
        <v>185</v>
      </c>
      <c r="BK24" s="18" t="s">
        <v>182</v>
      </c>
      <c r="BL24" s="18" t="s">
        <v>182</v>
      </c>
      <c r="BM24" s="2" t="s">
        <v>191</v>
      </c>
      <c r="BN24" s="2" t="s">
        <v>191</v>
      </c>
    </row>
    <row r="25" spans="1:92" ht="15.75" customHeight="1">
      <c r="A25" s="63"/>
      <c r="B25" s="63"/>
      <c r="C25" s="65" t="s">
        <v>206</v>
      </c>
      <c r="D25" s="137"/>
      <c r="E25" s="137"/>
      <c r="F25" s="137"/>
      <c r="H25" s="4" t="s">
        <v>127</v>
      </c>
      <c r="I25" t="s">
        <v>345</v>
      </c>
      <c r="J25" t="s">
        <v>346</v>
      </c>
      <c r="K25" t="s">
        <v>347</v>
      </c>
      <c r="L25" t="s">
        <v>348</v>
      </c>
      <c r="M25" t="s">
        <v>349</v>
      </c>
      <c r="N25" t="s">
        <v>350</v>
      </c>
      <c r="O25" t="s">
        <v>351</v>
      </c>
      <c r="P25" t="s">
        <v>352</v>
      </c>
      <c r="Q25" t="s">
        <v>353</v>
      </c>
      <c r="R25" t="s">
        <v>354</v>
      </c>
      <c r="S25" t="s">
        <v>355</v>
      </c>
      <c r="T25" t="s">
        <v>356</v>
      </c>
      <c r="U25" t="s">
        <v>357</v>
      </c>
      <c r="V25" t="s">
        <v>358</v>
      </c>
      <c r="W25" t="s">
        <v>359</v>
      </c>
      <c r="X25" t="s">
        <v>360</v>
      </c>
      <c r="Y25" t="s">
        <v>361</v>
      </c>
      <c r="Z25" t="s">
        <v>362</v>
      </c>
      <c r="AA25" t="s">
        <v>363</v>
      </c>
      <c r="AB25" t="s">
        <v>364</v>
      </c>
      <c r="AC25" t="s">
        <v>365</v>
      </c>
      <c r="AD25" t="s">
        <v>366</v>
      </c>
      <c r="AE25" t="s">
        <v>367</v>
      </c>
      <c r="AF25" t="s">
        <v>368</v>
      </c>
      <c r="AG25" t="s">
        <v>369</v>
      </c>
      <c r="AH25" t="s">
        <v>370</v>
      </c>
      <c r="AI25" t="s">
        <v>371</v>
      </c>
      <c r="AJ25" t="s">
        <v>372</v>
      </c>
      <c r="AK25" t="s">
        <v>373</v>
      </c>
      <c r="AL25" t="s">
        <v>374</v>
      </c>
      <c r="AM25" t="s">
        <v>375</v>
      </c>
      <c r="AN25" t="s">
        <v>376</v>
      </c>
      <c r="AO25" t="s">
        <v>377</v>
      </c>
      <c r="AP25" t="s">
        <v>378</v>
      </c>
      <c r="AQ25" t="s">
        <v>379</v>
      </c>
      <c r="AR25" t="s">
        <v>380</v>
      </c>
      <c r="AS25" t="s">
        <v>381</v>
      </c>
      <c r="AT25" t="s">
        <v>382</v>
      </c>
      <c r="AU25" t="s">
        <v>383</v>
      </c>
      <c r="AV25" t="s">
        <v>384</v>
      </c>
      <c r="AW25" t="s">
        <v>385</v>
      </c>
      <c r="AX25" t="s">
        <v>386</v>
      </c>
      <c r="AY25" t="s">
        <v>387</v>
      </c>
      <c r="AZ25" t="s">
        <v>388</v>
      </c>
      <c r="BA25" t="s">
        <v>389</v>
      </c>
      <c r="BB25" t="s">
        <v>390</v>
      </c>
      <c r="BC25" t="s">
        <v>391</v>
      </c>
      <c r="BD25" t="s">
        <v>392</v>
      </c>
      <c r="BE25" t="s">
        <v>393</v>
      </c>
      <c r="BF25" t="s">
        <v>394</v>
      </c>
      <c r="BG25" t="s">
        <v>395</v>
      </c>
      <c r="BH25" t="s">
        <v>396</v>
      </c>
      <c r="BI25" t="s">
        <v>356</v>
      </c>
      <c r="BJ25" t="s">
        <v>397</v>
      </c>
      <c r="BK25" t="s">
        <v>398</v>
      </c>
      <c r="BL25" t="s">
        <v>399</v>
      </c>
      <c r="BM25" t="s">
        <v>400</v>
      </c>
      <c r="BN25" t="s">
        <v>401</v>
      </c>
      <c r="BO25" t="s">
        <v>402</v>
      </c>
      <c r="BP25" t="s">
        <v>403</v>
      </c>
      <c r="BQ25" t="s">
        <v>404</v>
      </c>
      <c r="BR25" t="s">
        <v>405</v>
      </c>
      <c r="BS25" t="s">
        <v>406</v>
      </c>
      <c r="BT25" t="s">
        <v>407</v>
      </c>
      <c r="BU25" t="s">
        <v>408</v>
      </c>
      <c r="BV25" t="s">
        <v>409</v>
      </c>
      <c r="BW25" t="s">
        <v>410</v>
      </c>
      <c r="BX25" t="s">
        <v>411</v>
      </c>
      <c r="BY25" t="s">
        <v>412</v>
      </c>
      <c r="BZ25" t="s">
        <v>413</v>
      </c>
      <c r="CA25" t="s">
        <v>414</v>
      </c>
      <c r="CB25" t="s">
        <v>415</v>
      </c>
      <c r="CC25" t="s">
        <v>416</v>
      </c>
      <c r="CD25" t="s">
        <v>417</v>
      </c>
      <c r="CE25" t="s">
        <v>418</v>
      </c>
      <c r="CF25" t="s">
        <v>419</v>
      </c>
      <c r="CG25" t="s">
        <v>420</v>
      </c>
      <c r="CH25" t="s">
        <v>421</v>
      </c>
      <c r="CI25" t="s">
        <v>422</v>
      </c>
      <c r="CJ25" t="s">
        <v>423</v>
      </c>
      <c r="CK25" t="s">
        <v>424</v>
      </c>
      <c r="CL25" t="s">
        <v>425</v>
      </c>
      <c r="CM25" t="s">
        <v>426</v>
      </c>
      <c r="CN25" t="s">
        <v>427</v>
      </c>
    </row>
    <row r="26" spans="1:92" ht="15.75" customHeight="1">
      <c r="A26" s="63"/>
      <c r="B26" s="63"/>
      <c r="C26" s="52"/>
      <c r="D26" s="52"/>
      <c r="E26" s="63"/>
      <c r="F26" s="63"/>
      <c r="H26" s="4" t="s">
        <v>91</v>
      </c>
      <c r="I26" s="1" t="s">
        <v>167</v>
      </c>
      <c r="J26" s="1" t="s">
        <v>168</v>
      </c>
      <c r="K26" s="1" t="s">
        <v>169</v>
      </c>
      <c r="L26" s="1" t="s">
        <v>170</v>
      </c>
      <c r="M26" s="1" t="s">
        <v>171</v>
      </c>
      <c r="N26" s="1" t="s">
        <v>172</v>
      </c>
      <c r="O26" s="1" t="s">
        <v>173</v>
      </c>
      <c r="P26" s="1" t="s">
        <v>174</v>
      </c>
      <c r="Q26" s="1" t="s">
        <v>301</v>
      </c>
      <c r="R26" s="1" t="s">
        <v>302</v>
      </c>
      <c r="S26" s="1" t="s">
        <v>138</v>
      </c>
      <c r="T26" s="1" t="s">
        <v>175</v>
      </c>
      <c r="U26" s="1" t="s">
        <v>139</v>
      </c>
      <c r="V26" s="1" t="s">
        <v>140</v>
      </c>
      <c r="W26" s="1" t="s">
        <v>141</v>
      </c>
      <c r="X26" s="1" t="s">
        <v>142</v>
      </c>
      <c r="Y26" s="1" t="s">
        <v>143</v>
      </c>
      <c r="Z26" s="1" t="s">
        <v>144</v>
      </c>
      <c r="AA26" s="1" t="s">
        <v>303</v>
      </c>
      <c r="AB26" s="1" t="s">
        <v>304</v>
      </c>
      <c r="AC26" s="1" t="s">
        <v>145</v>
      </c>
      <c r="AD26" s="1" t="s">
        <v>94</v>
      </c>
      <c r="AE26" s="1" t="s">
        <v>176</v>
      </c>
      <c r="AF26" s="1" t="s">
        <v>95</v>
      </c>
      <c r="AG26" s="22" t="s">
        <v>305</v>
      </c>
      <c r="AH26" s="1" t="s">
        <v>306</v>
      </c>
      <c r="AI26" s="1" t="s">
        <v>146</v>
      </c>
      <c r="AJ26" s="1" t="s">
        <v>147</v>
      </c>
      <c r="AK26" s="1" t="s">
        <v>148</v>
      </c>
      <c r="AL26" s="1" t="s">
        <v>149</v>
      </c>
      <c r="AM26" s="22" t="s">
        <v>431</v>
      </c>
      <c r="AN26" s="22" t="s">
        <v>432</v>
      </c>
      <c r="AO26" s="1" t="s">
        <v>150</v>
      </c>
      <c r="AP26" s="1" t="s">
        <v>151</v>
      </c>
      <c r="AQ26" s="1" t="s">
        <v>152</v>
      </c>
      <c r="AR26" s="1" t="s">
        <v>153</v>
      </c>
      <c r="AS26" s="1" t="s">
        <v>307</v>
      </c>
      <c r="AT26" s="1" t="s">
        <v>308</v>
      </c>
      <c r="AU26" s="1" t="s">
        <v>137</v>
      </c>
      <c r="AV26" s="1" t="s">
        <v>154</v>
      </c>
      <c r="AW26" s="1" t="s">
        <v>155</v>
      </c>
      <c r="AX26" s="1" t="s">
        <v>156</v>
      </c>
      <c r="AY26" s="1" t="s">
        <v>157</v>
      </c>
      <c r="AZ26" s="1" t="s">
        <v>158</v>
      </c>
      <c r="BA26" s="1" t="s">
        <v>159</v>
      </c>
      <c r="BB26" s="1" t="s">
        <v>160</v>
      </c>
      <c r="BC26" s="22" t="s">
        <v>309</v>
      </c>
      <c r="BD26" s="1" t="s">
        <v>310</v>
      </c>
      <c r="BE26" s="1" t="s">
        <v>161</v>
      </c>
      <c r="BF26" s="1" t="s">
        <v>162</v>
      </c>
      <c r="BG26" s="1" t="s">
        <v>163</v>
      </c>
      <c r="BH26" s="1" t="s">
        <v>164</v>
      </c>
      <c r="BI26" s="1" t="s">
        <v>165</v>
      </c>
      <c r="BJ26" s="1" t="s">
        <v>96</v>
      </c>
      <c r="BK26" s="1" t="s">
        <v>166</v>
      </c>
      <c r="BL26" s="1" t="s">
        <v>97</v>
      </c>
      <c r="BM26" s="22" t="s">
        <v>434</v>
      </c>
      <c r="BN26" s="22" t="s">
        <v>433</v>
      </c>
    </row>
    <row r="27" spans="1:92" ht="15.75" customHeight="1">
      <c r="A27" s="63"/>
      <c r="B27" s="63"/>
      <c r="C27" s="52" t="s">
        <v>332</v>
      </c>
      <c r="D27" s="64">
        <f>COUNTA(運動員註冊表!E18:E217)</f>
        <v>0</v>
      </c>
      <c r="E27" s="58" t="s">
        <v>333</v>
      </c>
      <c r="F27" s="62">
        <f>E27*D27</f>
        <v>0</v>
      </c>
      <c r="H27" s="4" t="s">
        <v>210</v>
      </c>
      <c r="I27" s="26" t="s">
        <v>216</v>
      </c>
      <c r="J27" s="26" t="s">
        <v>236</v>
      </c>
      <c r="K27" s="26" t="s">
        <v>217</v>
      </c>
      <c r="L27" s="26" t="s">
        <v>237</v>
      </c>
      <c r="M27" s="26" t="s">
        <v>218</v>
      </c>
      <c r="N27" s="26" t="s">
        <v>238</v>
      </c>
      <c r="O27" s="26" t="s">
        <v>219</v>
      </c>
      <c r="P27" s="26" t="s">
        <v>239</v>
      </c>
      <c r="Q27" s="26" t="s">
        <v>220</v>
      </c>
      <c r="R27" s="26" t="s">
        <v>240</v>
      </c>
      <c r="S27" s="26" t="s">
        <v>221</v>
      </c>
      <c r="T27" s="26" t="s">
        <v>241</v>
      </c>
      <c r="U27" s="26" t="s">
        <v>222</v>
      </c>
      <c r="V27" s="26" t="s">
        <v>242</v>
      </c>
      <c r="W27" s="26" t="s">
        <v>223</v>
      </c>
      <c r="X27" s="26" t="s">
        <v>243</v>
      </c>
      <c r="Y27" s="26" t="s">
        <v>224</v>
      </c>
      <c r="Z27" s="26" t="s">
        <v>244</v>
      </c>
      <c r="AA27" s="26" t="s">
        <v>225</v>
      </c>
      <c r="AB27" s="26" t="s">
        <v>245</v>
      </c>
      <c r="AC27" s="26" t="s">
        <v>226</v>
      </c>
      <c r="AD27" s="26" t="s">
        <v>246</v>
      </c>
      <c r="AE27" s="26" t="s">
        <v>227</v>
      </c>
      <c r="AF27" s="26" t="s">
        <v>247</v>
      </c>
      <c r="AG27" s="26" t="s">
        <v>228</v>
      </c>
      <c r="AH27" s="26" t="s">
        <v>248</v>
      </c>
      <c r="AI27" s="26" t="s">
        <v>229</v>
      </c>
      <c r="AJ27" s="26" t="s">
        <v>249</v>
      </c>
      <c r="AK27" s="26" t="s">
        <v>230</v>
      </c>
      <c r="AL27" s="26" t="s">
        <v>250</v>
      </c>
      <c r="AM27" s="26" t="s">
        <v>231</v>
      </c>
      <c r="AN27" s="26" t="s">
        <v>251</v>
      </c>
      <c r="AO27" s="26" t="s">
        <v>232</v>
      </c>
      <c r="AP27" s="26" t="s">
        <v>252</v>
      </c>
      <c r="AQ27" s="26" t="s">
        <v>233</v>
      </c>
      <c r="AR27" s="26" t="s">
        <v>253</v>
      </c>
      <c r="AS27" s="26" t="s">
        <v>234</v>
      </c>
      <c r="AT27" s="26" t="s">
        <v>254</v>
      </c>
      <c r="AU27" s="26" t="s">
        <v>235</v>
      </c>
      <c r="AV27" s="26" t="s">
        <v>255</v>
      </c>
      <c r="AY27" s="27" t="s">
        <v>256</v>
      </c>
      <c r="AZ27" s="28" t="s">
        <v>276</v>
      </c>
      <c r="BA27" s="27" t="s">
        <v>257</v>
      </c>
      <c r="BB27" s="28" t="s">
        <v>277</v>
      </c>
      <c r="BC27" s="27" t="s">
        <v>258</v>
      </c>
      <c r="BD27" s="28" t="s">
        <v>278</v>
      </c>
      <c r="BE27" s="27" t="s">
        <v>259</v>
      </c>
      <c r="BF27" s="28" t="s">
        <v>279</v>
      </c>
      <c r="BG27" s="27" t="s">
        <v>260</v>
      </c>
      <c r="BH27" s="28" t="s">
        <v>280</v>
      </c>
      <c r="BI27" s="27" t="s">
        <v>261</v>
      </c>
      <c r="BJ27" s="28" t="s">
        <v>281</v>
      </c>
      <c r="BK27" s="27" t="s">
        <v>262</v>
      </c>
      <c r="BL27" s="28" t="s">
        <v>282</v>
      </c>
      <c r="BM27" s="27" t="s">
        <v>263</v>
      </c>
      <c r="BN27" s="28" t="s">
        <v>283</v>
      </c>
      <c r="BO27" s="27" t="s">
        <v>264</v>
      </c>
      <c r="BP27" s="28" t="s">
        <v>284</v>
      </c>
      <c r="BQ27" s="27" t="s">
        <v>265</v>
      </c>
      <c r="BR27" s="28" t="s">
        <v>285</v>
      </c>
      <c r="BS27" s="27" t="s">
        <v>266</v>
      </c>
      <c r="BT27" s="28" t="s">
        <v>286</v>
      </c>
      <c r="BU27" s="28" t="s">
        <v>267</v>
      </c>
      <c r="BV27" s="28" t="s">
        <v>287</v>
      </c>
      <c r="BW27" s="27" t="s">
        <v>268</v>
      </c>
      <c r="BX27" s="28" t="s">
        <v>288</v>
      </c>
      <c r="BY27" s="28" t="s">
        <v>269</v>
      </c>
      <c r="BZ27" s="28" t="s">
        <v>289</v>
      </c>
      <c r="CA27" s="27" t="s">
        <v>270</v>
      </c>
      <c r="CB27" s="28" t="s">
        <v>290</v>
      </c>
      <c r="CC27" s="28" t="s">
        <v>271</v>
      </c>
      <c r="CD27" s="28" t="s">
        <v>291</v>
      </c>
      <c r="CE27" s="27" t="s">
        <v>272</v>
      </c>
      <c r="CF27" s="28" t="s">
        <v>292</v>
      </c>
      <c r="CG27" s="28" t="s">
        <v>273</v>
      </c>
      <c r="CH27" s="28" t="s">
        <v>293</v>
      </c>
      <c r="CI27" s="27" t="s">
        <v>274</v>
      </c>
      <c r="CJ27" s="28" t="s">
        <v>294</v>
      </c>
      <c r="CK27" s="28" t="s">
        <v>275</v>
      </c>
      <c r="CL27" s="28" t="s">
        <v>295</v>
      </c>
    </row>
    <row r="28" spans="1:92" ht="15.75" customHeight="1">
      <c r="A28" s="52"/>
      <c r="B28" s="52"/>
      <c r="C28" s="52"/>
      <c r="D28" s="52"/>
      <c r="E28" s="63"/>
      <c r="F28" s="63"/>
      <c r="H28" s="4"/>
    </row>
    <row r="29" spans="1:92" ht="15.75" customHeight="1">
      <c r="A29" s="58"/>
      <c r="B29" s="58"/>
      <c r="C29" s="52"/>
      <c r="D29" s="52"/>
      <c r="E29" s="58" t="s">
        <v>196</v>
      </c>
      <c r="F29" s="62">
        <f>F15+F17+F19+F21+F27</f>
        <v>0</v>
      </c>
      <c r="H29" s="2" t="str">
        <f>F10</f>
        <v>屬會新秀游泳比賽(第一天)</v>
      </c>
      <c r="J29" s="22" t="s">
        <v>120</v>
      </c>
      <c r="K29" s="22" t="s">
        <v>122</v>
      </c>
      <c r="L29" s="4" t="s">
        <v>136</v>
      </c>
    </row>
    <row r="30" spans="1:92" ht="15.75" customHeight="1">
      <c r="A30" s="3"/>
      <c r="B30" s="3"/>
      <c r="C30" s="3"/>
      <c r="D30" s="3"/>
      <c r="E30" s="3"/>
      <c r="F30" s="3"/>
      <c r="H30" s="2" t="str">
        <f>VLOOKUP($H$29,$H$2:$M$6,5,FALSE)</f>
        <v>新秀1</v>
      </c>
      <c r="I30" s="2">
        <v>1</v>
      </c>
      <c r="J30" s="6">
        <f>IF(VLOOKUP($H$30,$H$9:$CW$14,I30+1,FALSE)=0,"",VLOOKUP($H$30,$H$9:$CW$14,I30+1,FALSE))</f>
        <v>14</v>
      </c>
      <c r="K30" s="6" t="str">
        <f>IF(VLOOKUP($H$30,$H$16:$CW$20,I30+1,FALSE)=0,"",VLOOKUP($H$30,$H$16:$CW$20,I30+1,FALSE))</f>
        <v/>
      </c>
      <c r="L30" s="6" t="str">
        <f>IF(VLOOKUP($H$30,$H$23:$CW$27,I30+1,FALSE)=0,"",VLOOKUP($H$30,$H$23:$CW$27,I30+1,FALSE))</f>
        <v xml:space="preserve">100米背泳 </v>
      </c>
    </row>
    <row r="31" spans="1:92" ht="15.75" customHeight="1">
      <c r="A31" s="135"/>
      <c r="B31" s="135"/>
      <c r="C31" s="3"/>
      <c r="E31" s="3"/>
      <c r="F31" s="3"/>
      <c r="H31" s="2">
        <f>VLOOKUP($H$30,$L$2:$AT$6,34,FALSE)</f>
        <v>15</v>
      </c>
      <c r="I31" s="2">
        <v>2</v>
      </c>
      <c r="J31" s="6">
        <f t="shared" ref="J31:J94" si="0">IF(VLOOKUP($H$30,$H$9:$CW$14,I31+1,FALSE)=0,"",VLOOKUP($H$30,$H$9:$CW$14,I31+1,FALSE))</f>
        <v>14</v>
      </c>
      <c r="K31" s="6" t="str">
        <f t="shared" ref="K31:K94" si="1">IF(VLOOKUP($H$30,$H$16:$CW$20,I31+1,FALSE)=0,"",VLOOKUP($H$30,$H$16:$CW$20,I31+1,FALSE))</f>
        <v/>
      </c>
      <c r="L31" s="6" t="str">
        <f t="shared" ref="L31:L94" si="2">IF(VLOOKUP($H$30,$H$23:$CW$27,I31+1,FALSE)=0,"",VLOOKUP($H$30,$H$23:$CW$27,I31+1,FALSE))</f>
        <v xml:space="preserve">100米背泳 </v>
      </c>
    </row>
    <row r="32" spans="1:92" ht="15.75" customHeight="1">
      <c r="A32" s="3"/>
      <c r="B32" s="3"/>
      <c r="C32" s="1"/>
      <c r="D32" s="1"/>
      <c r="E32" s="1"/>
      <c r="F32" s="1"/>
      <c r="H32" s="2">
        <f>VLOOKUP($H$30,$L$2:$AT$6,35,FALSE)</f>
        <v>30</v>
      </c>
      <c r="I32" s="2">
        <v>3</v>
      </c>
      <c r="J32" s="6" t="str">
        <f t="shared" si="0"/>
        <v>15U</v>
      </c>
      <c r="K32" s="6" t="str">
        <f t="shared" si="1"/>
        <v/>
      </c>
      <c r="L32" s="6" t="str">
        <f t="shared" si="2"/>
        <v xml:space="preserve">100米背泳 </v>
      </c>
    </row>
    <row r="33" spans="1:12" ht="15.75" customHeight="1">
      <c r="A33" s="135"/>
      <c r="B33" s="135"/>
      <c r="C33" s="1"/>
      <c r="D33" s="1"/>
      <c r="E33" s="1"/>
      <c r="F33" s="1"/>
      <c r="I33" s="2">
        <v>4</v>
      </c>
      <c r="J33" s="6" t="str">
        <f t="shared" si="0"/>
        <v>15U</v>
      </c>
      <c r="K33" s="6" t="str">
        <f t="shared" si="1"/>
        <v/>
      </c>
      <c r="L33" s="6" t="str">
        <f t="shared" si="2"/>
        <v xml:space="preserve">100米背泳 </v>
      </c>
    </row>
    <row r="34" spans="1:12" ht="15.75" customHeight="1">
      <c r="A34" s="1"/>
      <c r="B34" s="1"/>
      <c r="C34" s="1"/>
      <c r="D34" s="1"/>
      <c r="E34" s="29"/>
      <c r="F34" s="1"/>
      <c r="I34" s="2">
        <v>5</v>
      </c>
      <c r="J34" s="6">
        <f t="shared" si="0"/>
        <v>14</v>
      </c>
      <c r="K34" s="6" t="str">
        <f t="shared" si="1"/>
        <v/>
      </c>
      <c r="L34" s="6" t="str">
        <f t="shared" si="2"/>
        <v>100米蛙泳</v>
      </c>
    </row>
    <row r="35" spans="1:12" ht="15.75" customHeight="1">
      <c r="A35" s="1"/>
      <c r="B35" s="1"/>
      <c r="C35" s="1"/>
      <c r="D35" s="1"/>
      <c r="E35" s="15"/>
      <c r="F35" s="1"/>
      <c r="H35" s="22" t="s">
        <v>198</v>
      </c>
      <c r="I35" s="2">
        <v>6</v>
      </c>
      <c r="J35" s="6">
        <f t="shared" si="0"/>
        <v>14</v>
      </c>
      <c r="K35" s="6" t="str">
        <f t="shared" si="1"/>
        <v/>
      </c>
      <c r="L35" s="6" t="str">
        <f t="shared" si="2"/>
        <v>100米蛙泳</v>
      </c>
    </row>
    <row r="36" spans="1:12" ht="15.75" customHeight="1">
      <c r="A36" s="4"/>
      <c r="H36" s="22" t="s">
        <v>207</v>
      </c>
      <c r="I36" s="2">
        <v>7</v>
      </c>
      <c r="J36" s="6" t="str">
        <f t="shared" si="0"/>
        <v>15U</v>
      </c>
      <c r="K36" s="6" t="str">
        <f t="shared" si="1"/>
        <v/>
      </c>
      <c r="L36" s="6" t="str">
        <f t="shared" si="2"/>
        <v>100米蛙泳</v>
      </c>
    </row>
    <row r="37" spans="1:12" ht="15.75" customHeight="1">
      <c r="A37" s="4"/>
      <c r="H37" s="22" t="s">
        <v>208</v>
      </c>
      <c r="I37" s="2">
        <v>8</v>
      </c>
      <c r="J37" s="6" t="str">
        <f t="shared" si="0"/>
        <v>15U</v>
      </c>
      <c r="K37" s="6" t="str">
        <f t="shared" si="1"/>
        <v/>
      </c>
      <c r="L37" s="6" t="str">
        <f t="shared" si="2"/>
        <v>100米蛙泳</v>
      </c>
    </row>
    <row r="38" spans="1:12" ht="15.75" customHeight="1">
      <c r="A38" s="4"/>
      <c r="C38" s="4"/>
      <c r="H38" s="22"/>
      <c r="I38" s="2">
        <v>9</v>
      </c>
      <c r="J38" s="6">
        <f t="shared" si="0"/>
        <v>14</v>
      </c>
      <c r="K38" s="6" t="str">
        <f t="shared" si="1"/>
        <v/>
      </c>
      <c r="L38" s="6" t="str">
        <f t="shared" si="2"/>
        <v>50米蝶泳</v>
      </c>
    </row>
    <row r="39" spans="1:12" ht="15.75" customHeight="1">
      <c r="A39" s="30"/>
      <c r="B39" s="30"/>
      <c r="C39" s="30"/>
      <c r="D39" s="4"/>
      <c r="I39" s="2">
        <v>10</v>
      </c>
      <c r="J39" s="6">
        <f t="shared" si="0"/>
        <v>14</v>
      </c>
      <c r="K39" s="6" t="str">
        <f t="shared" si="1"/>
        <v/>
      </c>
      <c r="L39" s="6" t="str">
        <f t="shared" si="2"/>
        <v>50米蝶泳</v>
      </c>
    </row>
    <row r="40" spans="1:12" ht="15.75" customHeight="1">
      <c r="A40" s="30"/>
      <c r="B40" s="30"/>
      <c r="C40" s="30"/>
      <c r="D40" s="4"/>
      <c r="I40" s="2">
        <v>11</v>
      </c>
      <c r="J40" s="6" t="str">
        <f t="shared" si="0"/>
        <v>15U</v>
      </c>
      <c r="K40" s="6" t="str">
        <f t="shared" si="1"/>
        <v/>
      </c>
      <c r="L40" s="6" t="str">
        <f t="shared" si="2"/>
        <v>50米蝶泳</v>
      </c>
    </row>
    <row r="41" spans="1:12" ht="15.75" customHeight="1">
      <c r="A41" s="30"/>
      <c r="B41" s="30"/>
      <c r="C41" s="30"/>
      <c r="D41" s="4"/>
      <c r="I41" s="2">
        <v>12</v>
      </c>
      <c r="J41" s="6" t="str">
        <f t="shared" si="0"/>
        <v>15U</v>
      </c>
      <c r="K41" s="6" t="str">
        <f t="shared" si="1"/>
        <v/>
      </c>
      <c r="L41" s="6" t="str">
        <f t="shared" si="2"/>
        <v>50米蝶泳</v>
      </c>
    </row>
    <row r="42" spans="1:12" ht="15.75" customHeight="1">
      <c r="A42" s="30"/>
      <c r="B42" s="30"/>
      <c r="C42" s="30"/>
      <c r="D42" s="4"/>
      <c r="I42" s="2">
        <v>13</v>
      </c>
      <c r="J42" s="6">
        <f t="shared" si="0"/>
        <v>14</v>
      </c>
      <c r="K42" s="6" t="str">
        <f t="shared" si="1"/>
        <v/>
      </c>
      <c r="L42" s="6" t="str">
        <f t="shared" si="2"/>
        <v xml:space="preserve">50米自由泳 </v>
      </c>
    </row>
    <row r="43" spans="1:12" ht="15.75" customHeight="1">
      <c r="A43" s="30"/>
      <c r="B43" s="30"/>
      <c r="C43" s="30"/>
      <c r="D43" s="4"/>
      <c r="I43" s="2">
        <v>14</v>
      </c>
      <c r="J43" s="6">
        <f t="shared" si="0"/>
        <v>14</v>
      </c>
      <c r="K43" s="6" t="str">
        <f t="shared" si="1"/>
        <v/>
      </c>
      <c r="L43" s="6" t="str">
        <f t="shared" si="2"/>
        <v xml:space="preserve">50米自由泳 </v>
      </c>
    </row>
    <row r="44" spans="1:12" ht="15.75" customHeight="1">
      <c r="A44" s="30"/>
      <c r="B44" s="30"/>
      <c r="C44" s="30"/>
      <c r="D44" s="4"/>
      <c r="I44" s="2">
        <v>15</v>
      </c>
      <c r="J44" s="6" t="str">
        <f t="shared" si="0"/>
        <v>15U</v>
      </c>
      <c r="K44" s="6" t="str">
        <f t="shared" si="1"/>
        <v/>
      </c>
      <c r="L44" s="6" t="str">
        <f t="shared" si="2"/>
        <v xml:space="preserve">50米自由泳 </v>
      </c>
    </row>
    <row r="45" spans="1:12" ht="15.75" customHeight="1">
      <c r="A45" s="30"/>
      <c r="B45" s="30"/>
      <c r="C45" s="30"/>
      <c r="D45" s="4"/>
      <c r="I45" s="2">
        <v>16</v>
      </c>
      <c r="J45" s="6" t="str">
        <f t="shared" si="0"/>
        <v>15U</v>
      </c>
      <c r="K45" s="6" t="str">
        <f t="shared" si="1"/>
        <v/>
      </c>
      <c r="L45" s="6" t="str">
        <f t="shared" si="2"/>
        <v xml:space="preserve">50米自由泳 </v>
      </c>
    </row>
    <row r="46" spans="1:12" ht="15.75" customHeight="1">
      <c r="A46" s="30"/>
      <c r="B46" s="30"/>
      <c r="C46" s="30"/>
      <c r="D46" s="4"/>
      <c r="I46" s="2">
        <v>17</v>
      </c>
      <c r="J46" s="6">
        <f t="shared" si="0"/>
        <v>14</v>
      </c>
      <c r="K46" s="6" t="str">
        <f t="shared" si="1"/>
        <v/>
      </c>
      <c r="L46" s="6" t="str">
        <f t="shared" si="2"/>
        <v>50米背泳</v>
      </c>
    </row>
    <row r="47" spans="1:12" ht="15.75" customHeight="1">
      <c r="A47" s="30"/>
      <c r="B47" s="30"/>
      <c r="C47" s="30"/>
      <c r="D47" s="4"/>
      <c r="I47" s="2">
        <v>18</v>
      </c>
      <c r="J47" s="6">
        <f t="shared" si="0"/>
        <v>14</v>
      </c>
      <c r="K47" s="6" t="str">
        <f t="shared" si="1"/>
        <v/>
      </c>
      <c r="L47" s="6" t="str">
        <f t="shared" si="2"/>
        <v>50米背泳</v>
      </c>
    </row>
    <row r="48" spans="1:12" ht="15.75" customHeight="1">
      <c r="A48" s="30"/>
      <c r="B48" s="30"/>
      <c r="C48" s="30"/>
      <c r="D48" s="4"/>
      <c r="I48" s="2">
        <v>19</v>
      </c>
      <c r="J48" s="6" t="str">
        <f t="shared" si="0"/>
        <v>15U</v>
      </c>
      <c r="K48" s="6" t="str">
        <f t="shared" si="1"/>
        <v/>
      </c>
      <c r="L48" s="6" t="str">
        <f t="shared" si="2"/>
        <v>50米背泳</v>
      </c>
    </row>
    <row r="49" spans="1:12" ht="15.75" customHeight="1">
      <c r="A49" s="30"/>
      <c r="B49" s="30"/>
      <c r="C49" s="30"/>
      <c r="D49" s="4"/>
      <c r="I49" s="2">
        <v>20</v>
      </c>
      <c r="J49" s="6" t="str">
        <f t="shared" si="0"/>
        <v>15U</v>
      </c>
      <c r="K49" s="6" t="str">
        <f t="shared" si="1"/>
        <v/>
      </c>
      <c r="L49" s="6" t="str">
        <f t="shared" si="2"/>
        <v>50米背泳</v>
      </c>
    </row>
    <row r="50" spans="1:12" ht="15.75" customHeight="1">
      <c r="A50" s="30"/>
      <c r="B50" s="30"/>
      <c r="C50" s="30"/>
      <c r="D50" s="4"/>
      <c r="I50" s="2">
        <v>21</v>
      </c>
      <c r="J50" s="6">
        <f t="shared" si="0"/>
        <v>14</v>
      </c>
      <c r="K50" s="6" t="str">
        <f t="shared" si="1"/>
        <v/>
      </c>
      <c r="L50" s="6" t="str">
        <f t="shared" si="2"/>
        <v>50米蛙泳</v>
      </c>
    </row>
    <row r="51" spans="1:12" ht="15.75" customHeight="1">
      <c r="A51" s="30"/>
      <c r="B51" s="30"/>
      <c r="C51" s="30"/>
      <c r="D51" s="4"/>
      <c r="I51" s="2">
        <v>22</v>
      </c>
      <c r="J51" s="6">
        <f t="shared" si="0"/>
        <v>14</v>
      </c>
      <c r="K51" s="6" t="str">
        <f t="shared" si="1"/>
        <v/>
      </c>
      <c r="L51" s="6" t="str">
        <f t="shared" si="2"/>
        <v>50米蛙泳</v>
      </c>
    </row>
    <row r="52" spans="1:12" ht="15.75" customHeight="1">
      <c r="A52" s="30"/>
      <c r="B52" s="30"/>
      <c r="C52" s="30"/>
      <c r="D52" s="4"/>
      <c r="I52" s="2">
        <v>23</v>
      </c>
      <c r="J52" s="6" t="str">
        <f t="shared" si="0"/>
        <v>15U</v>
      </c>
      <c r="K52" s="6" t="str">
        <f t="shared" si="1"/>
        <v/>
      </c>
      <c r="L52" s="6" t="str">
        <f t="shared" si="2"/>
        <v>50米蛙泳</v>
      </c>
    </row>
    <row r="53" spans="1:12" ht="15.75" customHeight="1">
      <c r="A53" s="30"/>
      <c r="B53" s="30"/>
      <c r="C53" s="30"/>
      <c r="D53" s="4"/>
      <c r="I53" s="2">
        <v>24</v>
      </c>
      <c r="J53" s="6" t="str">
        <f t="shared" si="0"/>
        <v>15U</v>
      </c>
      <c r="K53" s="6" t="str">
        <f t="shared" si="1"/>
        <v/>
      </c>
      <c r="L53" s="6" t="str">
        <f t="shared" si="2"/>
        <v>50米蛙泳</v>
      </c>
    </row>
    <row r="54" spans="1:12" ht="15.75" customHeight="1">
      <c r="A54" s="30"/>
      <c r="B54" s="30"/>
      <c r="C54" s="30"/>
      <c r="D54" s="4"/>
      <c r="I54" s="2">
        <v>25</v>
      </c>
      <c r="J54" s="6">
        <f t="shared" si="0"/>
        <v>14</v>
      </c>
      <c r="K54" s="6" t="str">
        <f t="shared" si="1"/>
        <v/>
      </c>
      <c r="L54" s="6" t="str">
        <f t="shared" si="2"/>
        <v>100米蝶泳</v>
      </c>
    </row>
    <row r="55" spans="1:12" ht="15.75" customHeight="1">
      <c r="A55" s="30"/>
      <c r="B55" s="30"/>
      <c r="C55" s="30"/>
      <c r="D55" s="4"/>
      <c r="I55" s="2">
        <v>26</v>
      </c>
      <c r="J55" s="6">
        <f t="shared" si="0"/>
        <v>14</v>
      </c>
      <c r="K55" s="6" t="str">
        <f t="shared" si="1"/>
        <v/>
      </c>
      <c r="L55" s="6" t="str">
        <f t="shared" si="2"/>
        <v xml:space="preserve">100米蝶泳 </v>
      </c>
    </row>
    <row r="56" spans="1:12" ht="15.75" customHeight="1">
      <c r="A56" s="30"/>
      <c r="B56" s="30"/>
      <c r="C56" s="30"/>
      <c r="D56" s="4"/>
      <c r="I56" s="2">
        <v>27</v>
      </c>
      <c r="J56" s="6" t="str">
        <f t="shared" si="0"/>
        <v>15U</v>
      </c>
      <c r="K56" s="6" t="str">
        <f t="shared" si="1"/>
        <v/>
      </c>
      <c r="L56" s="6" t="str">
        <f t="shared" si="2"/>
        <v>100米蝶泳</v>
      </c>
    </row>
    <row r="57" spans="1:12" ht="15.75" customHeight="1">
      <c r="A57" s="30"/>
      <c r="B57" s="30"/>
      <c r="C57" s="30"/>
      <c r="D57" s="4"/>
      <c r="I57" s="2">
        <v>28</v>
      </c>
      <c r="J57" s="6" t="str">
        <f t="shared" si="0"/>
        <v>15U</v>
      </c>
      <c r="K57" s="6" t="str">
        <f t="shared" si="1"/>
        <v/>
      </c>
      <c r="L57" s="6" t="str">
        <f t="shared" si="2"/>
        <v xml:space="preserve">100米蝶泳 </v>
      </c>
    </row>
    <row r="58" spans="1:12" ht="15.75" customHeight="1">
      <c r="A58" s="30"/>
      <c r="B58" s="30"/>
      <c r="C58" s="30"/>
      <c r="D58" s="4"/>
      <c r="I58" s="2">
        <v>29</v>
      </c>
      <c r="J58" s="6">
        <f t="shared" si="0"/>
        <v>14</v>
      </c>
      <c r="K58" s="6" t="str">
        <f t="shared" si="1"/>
        <v/>
      </c>
      <c r="L58" s="6" t="str">
        <f t="shared" si="2"/>
        <v>100米自由泳</v>
      </c>
    </row>
    <row r="59" spans="1:12" ht="15.75" customHeight="1">
      <c r="A59" s="30"/>
      <c r="B59" s="30"/>
      <c r="C59" s="30"/>
      <c r="D59" s="18"/>
      <c r="I59" s="2">
        <v>30</v>
      </c>
      <c r="J59" s="6">
        <f t="shared" si="0"/>
        <v>14</v>
      </c>
      <c r="K59" s="6" t="str">
        <f t="shared" si="1"/>
        <v/>
      </c>
      <c r="L59" s="6" t="str">
        <f t="shared" si="2"/>
        <v>100米自由泳</v>
      </c>
    </row>
    <row r="60" spans="1:12" ht="15.75" customHeight="1">
      <c r="A60" s="30"/>
      <c r="B60" s="30"/>
      <c r="C60" s="30"/>
      <c r="D60" s="18"/>
      <c r="I60" s="2">
        <v>31</v>
      </c>
      <c r="J60" s="6" t="str">
        <f t="shared" si="0"/>
        <v>15U</v>
      </c>
      <c r="K60" s="6" t="str">
        <f t="shared" si="1"/>
        <v/>
      </c>
      <c r="L60" s="6" t="str">
        <f t="shared" si="2"/>
        <v>100米自由泳</v>
      </c>
    </row>
    <row r="61" spans="1:12" ht="15.75" customHeight="1">
      <c r="A61" s="30"/>
      <c r="B61" s="30"/>
      <c r="C61" s="30"/>
      <c r="D61" s="18"/>
      <c r="I61" s="2">
        <v>32</v>
      </c>
      <c r="J61" s="6" t="str">
        <f t="shared" si="0"/>
        <v>15U</v>
      </c>
      <c r="K61" s="6" t="str">
        <f t="shared" si="1"/>
        <v/>
      </c>
      <c r="L61" s="6" t="str">
        <f t="shared" si="2"/>
        <v>100米自由泳</v>
      </c>
    </row>
    <row r="62" spans="1:12" ht="15.75" customHeight="1">
      <c r="A62" s="30"/>
      <c r="B62" s="30"/>
      <c r="C62" s="30"/>
      <c r="D62" s="18"/>
      <c r="I62" s="2">
        <v>33</v>
      </c>
      <c r="J62" s="6" t="str">
        <f t="shared" si="0"/>
        <v/>
      </c>
      <c r="K62" s="6" t="str">
        <f t="shared" si="1"/>
        <v/>
      </c>
      <c r="L62" s="6" t="str">
        <f t="shared" si="2"/>
        <v xml:space="preserve">4X50米四式接力 </v>
      </c>
    </row>
    <row r="63" spans="1:12" ht="15.75" customHeight="1">
      <c r="A63" s="30"/>
      <c r="B63" s="30"/>
      <c r="C63" s="30"/>
      <c r="D63" s="18"/>
      <c r="I63" s="2">
        <v>34</v>
      </c>
      <c r="J63" s="6" t="str">
        <f t="shared" si="0"/>
        <v/>
      </c>
      <c r="K63" s="6" t="str">
        <f t="shared" si="1"/>
        <v/>
      </c>
      <c r="L63" s="6" t="str">
        <f t="shared" si="2"/>
        <v xml:space="preserve">4X50米四式接力 </v>
      </c>
    </row>
    <row r="64" spans="1:12" ht="15.75" customHeight="1">
      <c r="A64" s="30"/>
      <c r="B64" s="30"/>
      <c r="C64" s="30"/>
      <c r="D64" s="18"/>
      <c r="I64" s="2">
        <v>35</v>
      </c>
      <c r="J64" s="6" t="str">
        <f t="shared" si="0"/>
        <v/>
      </c>
      <c r="K64" s="6" t="str">
        <f t="shared" si="1"/>
        <v/>
      </c>
      <c r="L64" s="6" t="str">
        <f t="shared" si="2"/>
        <v xml:space="preserve">4X50米自由泳接力 </v>
      </c>
    </row>
    <row r="65" spans="1:12" ht="15.75" customHeight="1">
      <c r="A65" s="30"/>
      <c r="B65" s="30"/>
      <c r="C65" s="30"/>
      <c r="D65" s="18"/>
      <c r="I65" s="2">
        <v>36</v>
      </c>
      <c r="J65" s="6" t="str">
        <f t="shared" si="0"/>
        <v/>
      </c>
      <c r="K65" s="6" t="str">
        <f t="shared" si="1"/>
        <v/>
      </c>
      <c r="L65" s="6" t="str">
        <f t="shared" si="2"/>
        <v xml:space="preserve">4X50米自由泳接力 </v>
      </c>
    </row>
    <row r="66" spans="1:12" ht="15.75" customHeight="1">
      <c r="A66" s="30"/>
      <c r="B66" s="30"/>
      <c r="C66" s="30"/>
      <c r="D66" s="18"/>
      <c r="I66" s="2">
        <v>37</v>
      </c>
      <c r="J66" s="6">
        <f t="shared" si="0"/>
        <v>12</v>
      </c>
      <c r="K66" s="6" t="str">
        <f t="shared" si="1"/>
        <v/>
      </c>
      <c r="L66" s="6" t="str">
        <f t="shared" si="2"/>
        <v xml:space="preserve">100米背泳 </v>
      </c>
    </row>
    <row r="67" spans="1:12" ht="15.75" customHeight="1">
      <c r="A67" s="30"/>
      <c r="B67" s="30"/>
      <c r="C67" s="30"/>
      <c r="D67" s="18"/>
      <c r="I67" s="2">
        <v>38</v>
      </c>
      <c r="J67" s="6">
        <f t="shared" si="0"/>
        <v>12</v>
      </c>
      <c r="K67" s="6" t="str">
        <f t="shared" si="1"/>
        <v/>
      </c>
      <c r="L67" s="6" t="str">
        <f t="shared" si="2"/>
        <v xml:space="preserve">100米背泳 </v>
      </c>
    </row>
    <row r="68" spans="1:12" ht="15.75" customHeight="1">
      <c r="A68" s="30"/>
      <c r="B68" s="30"/>
      <c r="C68" s="30"/>
      <c r="D68" s="18"/>
      <c r="I68" s="2">
        <v>39</v>
      </c>
      <c r="J68" s="6">
        <f t="shared" si="0"/>
        <v>13</v>
      </c>
      <c r="K68" s="6" t="str">
        <f t="shared" si="1"/>
        <v/>
      </c>
      <c r="L68" s="6" t="str">
        <f t="shared" si="2"/>
        <v xml:space="preserve">100米背泳 </v>
      </c>
    </row>
    <row r="69" spans="1:12" ht="15.75" customHeight="1">
      <c r="A69" s="30"/>
      <c r="B69" s="30"/>
      <c r="C69" s="30"/>
      <c r="D69" s="18"/>
      <c r="I69" s="2">
        <v>40</v>
      </c>
      <c r="J69" s="6">
        <f t="shared" si="0"/>
        <v>13</v>
      </c>
      <c r="K69" s="6" t="str">
        <f t="shared" si="1"/>
        <v/>
      </c>
      <c r="L69" s="6" t="str">
        <f t="shared" si="2"/>
        <v xml:space="preserve">100米背泳 </v>
      </c>
    </row>
    <row r="70" spans="1:12" ht="15.75" customHeight="1">
      <c r="A70" s="30"/>
      <c r="B70" s="30"/>
      <c r="C70" s="30"/>
      <c r="D70" s="18"/>
      <c r="I70" s="2">
        <v>41</v>
      </c>
      <c r="J70" s="6">
        <f t="shared" si="0"/>
        <v>12</v>
      </c>
      <c r="K70" s="6" t="str">
        <f t="shared" si="1"/>
        <v/>
      </c>
      <c r="L70" s="6" t="str">
        <f t="shared" si="2"/>
        <v>100米蛙泳</v>
      </c>
    </row>
    <row r="71" spans="1:12" ht="15.75" customHeight="1">
      <c r="A71" s="30"/>
      <c r="B71" s="30"/>
      <c r="C71" s="30"/>
      <c r="D71" s="18"/>
      <c r="I71" s="2">
        <v>42</v>
      </c>
      <c r="J71" s="6">
        <f t="shared" si="0"/>
        <v>12</v>
      </c>
      <c r="K71" s="6" t="str">
        <f t="shared" si="1"/>
        <v/>
      </c>
      <c r="L71" s="6" t="str">
        <f t="shared" si="2"/>
        <v>100米蛙泳</v>
      </c>
    </row>
    <row r="72" spans="1:12" ht="15.75" customHeight="1">
      <c r="A72" s="30"/>
      <c r="B72" s="30"/>
      <c r="C72" s="30"/>
      <c r="D72" s="18"/>
      <c r="I72" s="2">
        <v>43</v>
      </c>
      <c r="J72" s="6">
        <f t="shared" si="0"/>
        <v>13</v>
      </c>
      <c r="K72" s="6" t="str">
        <f t="shared" si="1"/>
        <v/>
      </c>
      <c r="L72" s="6" t="str">
        <f t="shared" si="2"/>
        <v>100米蛙泳</v>
      </c>
    </row>
    <row r="73" spans="1:12" ht="15.75" customHeight="1">
      <c r="A73" s="30"/>
      <c r="B73" s="30"/>
      <c r="C73" s="30"/>
      <c r="D73" s="18"/>
      <c r="I73" s="2">
        <v>44</v>
      </c>
      <c r="J73" s="6">
        <f t="shared" si="0"/>
        <v>13</v>
      </c>
      <c r="K73" s="6" t="str">
        <f t="shared" si="1"/>
        <v/>
      </c>
      <c r="L73" s="6" t="str">
        <f t="shared" si="2"/>
        <v>100米蛙泳</v>
      </c>
    </row>
    <row r="74" spans="1:12" ht="15.75" customHeight="1">
      <c r="A74" s="30"/>
      <c r="B74" s="30"/>
      <c r="C74" s="30"/>
      <c r="D74" s="18"/>
      <c r="I74" s="2">
        <v>45</v>
      </c>
      <c r="J74" s="6">
        <f t="shared" si="0"/>
        <v>12</v>
      </c>
      <c r="K74" s="6" t="str">
        <f t="shared" si="1"/>
        <v/>
      </c>
      <c r="L74" s="6" t="str">
        <f t="shared" si="2"/>
        <v>50米蝶泳</v>
      </c>
    </row>
    <row r="75" spans="1:12" ht="15.75" customHeight="1">
      <c r="A75" s="30"/>
      <c r="B75" s="30"/>
      <c r="C75" s="30"/>
      <c r="D75" s="18"/>
      <c r="I75" s="2">
        <v>46</v>
      </c>
      <c r="J75" s="6">
        <f t="shared" si="0"/>
        <v>12</v>
      </c>
      <c r="K75" s="6" t="str">
        <f t="shared" si="1"/>
        <v/>
      </c>
      <c r="L75" s="6" t="str">
        <f t="shared" si="2"/>
        <v>50米蝶泳</v>
      </c>
    </row>
    <row r="76" spans="1:12" ht="15.75" customHeight="1">
      <c r="A76" s="30"/>
      <c r="B76" s="30"/>
      <c r="C76" s="30"/>
      <c r="D76" s="18"/>
      <c r="I76" s="2">
        <v>47</v>
      </c>
      <c r="J76" s="6">
        <f t="shared" si="0"/>
        <v>13</v>
      </c>
      <c r="K76" s="6" t="str">
        <f t="shared" si="1"/>
        <v/>
      </c>
      <c r="L76" s="6" t="str">
        <f t="shared" si="2"/>
        <v>50米蝶泳</v>
      </c>
    </row>
    <row r="77" spans="1:12" ht="15.75" customHeight="1">
      <c r="A77" s="30"/>
      <c r="B77" s="30"/>
      <c r="C77" s="30"/>
      <c r="D77" s="18"/>
      <c r="I77" s="2">
        <v>48</v>
      </c>
      <c r="J77" s="6">
        <f t="shared" si="0"/>
        <v>13</v>
      </c>
      <c r="K77" s="6" t="str">
        <f t="shared" si="1"/>
        <v/>
      </c>
      <c r="L77" s="6" t="str">
        <f t="shared" si="2"/>
        <v>50米蝶泳</v>
      </c>
    </row>
    <row r="78" spans="1:12" ht="15.75" customHeight="1">
      <c r="A78" s="30"/>
      <c r="B78" s="30"/>
      <c r="C78" s="30"/>
      <c r="D78" s="18"/>
      <c r="I78" s="2">
        <v>49</v>
      </c>
      <c r="J78" s="6">
        <f t="shared" si="0"/>
        <v>12</v>
      </c>
      <c r="K78" s="6" t="str">
        <f t="shared" si="1"/>
        <v/>
      </c>
      <c r="L78" s="6" t="str">
        <f t="shared" si="2"/>
        <v xml:space="preserve">50米自由泳 </v>
      </c>
    </row>
    <row r="79" spans="1:12" ht="15.75" customHeight="1">
      <c r="A79" s="30"/>
      <c r="B79" s="31"/>
      <c r="D79" s="4"/>
      <c r="I79" s="2">
        <v>50</v>
      </c>
      <c r="J79" s="6">
        <f t="shared" si="0"/>
        <v>12</v>
      </c>
      <c r="K79" s="6" t="str">
        <f t="shared" si="1"/>
        <v/>
      </c>
      <c r="L79" s="6" t="str">
        <f t="shared" si="2"/>
        <v xml:space="preserve">50米自由泳 </v>
      </c>
    </row>
    <row r="80" spans="1:12" ht="15.75" customHeight="1">
      <c r="A80" s="30"/>
      <c r="B80" s="32"/>
      <c r="D80" s="4"/>
      <c r="I80" s="2">
        <v>51</v>
      </c>
      <c r="J80" s="6">
        <f t="shared" si="0"/>
        <v>13</v>
      </c>
      <c r="K80" s="6" t="str">
        <f t="shared" si="1"/>
        <v/>
      </c>
      <c r="L80" s="6" t="str">
        <f t="shared" si="2"/>
        <v xml:space="preserve">50米自由泳 </v>
      </c>
    </row>
    <row r="81" spans="1:12" ht="15.75" customHeight="1">
      <c r="A81" s="30"/>
      <c r="B81" s="31"/>
      <c r="D81" s="4"/>
      <c r="I81" s="2">
        <v>52</v>
      </c>
      <c r="J81" s="6">
        <f t="shared" si="0"/>
        <v>13</v>
      </c>
      <c r="K81" s="6" t="str">
        <f t="shared" si="1"/>
        <v/>
      </c>
      <c r="L81" s="6" t="str">
        <f t="shared" si="2"/>
        <v xml:space="preserve">50米自由泳 </v>
      </c>
    </row>
    <row r="82" spans="1:12" ht="15.75" customHeight="1">
      <c r="A82" s="30"/>
      <c r="B82" s="32"/>
      <c r="C82" s="4"/>
      <c r="D82" s="4"/>
      <c r="I82" s="2">
        <v>53</v>
      </c>
      <c r="J82" s="6">
        <f t="shared" si="0"/>
        <v>12</v>
      </c>
      <c r="K82" s="6" t="str">
        <f t="shared" si="1"/>
        <v/>
      </c>
      <c r="L82" s="6" t="str">
        <f t="shared" si="2"/>
        <v>50米背泳</v>
      </c>
    </row>
    <row r="83" spans="1:12" ht="15.75" customHeight="1">
      <c r="A83" s="30"/>
      <c r="B83" s="31"/>
      <c r="D83" s="4"/>
      <c r="I83" s="2">
        <v>54</v>
      </c>
      <c r="J83" s="6">
        <f t="shared" si="0"/>
        <v>12</v>
      </c>
      <c r="K83" s="6" t="str">
        <f t="shared" si="1"/>
        <v/>
      </c>
      <c r="L83" s="6" t="str">
        <f t="shared" si="2"/>
        <v>50米背泳</v>
      </c>
    </row>
    <row r="84" spans="1:12" ht="15.75" customHeight="1">
      <c r="A84" s="30"/>
      <c r="B84" s="32"/>
      <c r="D84" s="4"/>
      <c r="I84" s="2">
        <v>55</v>
      </c>
      <c r="J84" s="6">
        <f t="shared" si="0"/>
        <v>13</v>
      </c>
      <c r="K84" s="6" t="str">
        <f t="shared" si="1"/>
        <v/>
      </c>
      <c r="L84" s="6" t="str">
        <f t="shared" si="2"/>
        <v>50米背泳</v>
      </c>
    </row>
    <row r="85" spans="1:12" ht="15.75" customHeight="1">
      <c r="A85" s="30"/>
      <c r="B85" s="31"/>
      <c r="D85" s="4"/>
      <c r="I85" s="2">
        <v>56</v>
      </c>
      <c r="J85" s="6">
        <f t="shared" si="0"/>
        <v>13</v>
      </c>
      <c r="K85" s="6" t="str">
        <f t="shared" si="1"/>
        <v/>
      </c>
      <c r="L85" s="6" t="str">
        <f t="shared" si="2"/>
        <v>50米背泳</v>
      </c>
    </row>
    <row r="86" spans="1:12" ht="15.75" customHeight="1">
      <c r="A86" s="30"/>
      <c r="B86" s="32"/>
      <c r="C86" s="4"/>
      <c r="D86" s="4"/>
      <c r="I86" s="2">
        <v>57</v>
      </c>
      <c r="J86" s="6">
        <f t="shared" si="0"/>
        <v>12</v>
      </c>
      <c r="K86" s="6" t="str">
        <f t="shared" si="1"/>
        <v/>
      </c>
      <c r="L86" s="6" t="str">
        <f t="shared" si="2"/>
        <v>50米蛙泳</v>
      </c>
    </row>
    <row r="87" spans="1:12" ht="15.75" customHeight="1">
      <c r="A87" s="30"/>
      <c r="B87" s="31"/>
      <c r="D87" s="4"/>
      <c r="I87" s="2">
        <v>58</v>
      </c>
      <c r="J87" s="6">
        <f t="shared" si="0"/>
        <v>12</v>
      </c>
      <c r="K87" s="6" t="str">
        <f t="shared" si="1"/>
        <v/>
      </c>
      <c r="L87" s="6" t="str">
        <f t="shared" si="2"/>
        <v>50米蛙泳</v>
      </c>
    </row>
    <row r="88" spans="1:12" ht="15.75" customHeight="1">
      <c r="A88" s="30"/>
      <c r="B88" s="32"/>
      <c r="D88" s="4"/>
      <c r="I88" s="2">
        <v>59</v>
      </c>
      <c r="J88" s="6">
        <f t="shared" si="0"/>
        <v>13</v>
      </c>
      <c r="K88" s="6" t="str">
        <f t="shared" si="1"/>
        <v/>
      </c>
      <c r="L88" s="6" t="str">
        <f t="shared" si="2"/>
        <v>50米蛙泳</v>
      </c>
    </row>
    <row r="89" spans="1:12" ht="15.75" customHeight="1">
      <c r="A89" s="30"/>
      <c r="B89" s="31"/>
      <c r="D89" s="4"/>
      <c r="I89" s="2">
        <v>60</v>
      </c>
      <c r="J89" s="6">
        <f t="shared" si="0"/>
        <v>13</v>
      </c>
      <c r="K89" s="6" t="str">
        <f t="shared" si="1"/>
        <v/>
      </c>
      <c r="L89" s="6" t="str">
        <f t="shared" si="2"/>
        <v>50米蛙泳</v>
      </c>
    </row>
    <row r="90" spans="1:12" ht="15.75" customHeight="1">
      <c r="A90" s="30"/>
      <c r="B90" s="32"/>
      <c r="D90" s="4"/>
      <c r="I90" s="2">
        <v>61</v>
      </c>
      <c r="J90" s="6">
        <f t="shared" si="0"/>
        <v>12</v>
      </c>
      <c r="K90" s="6" t="str">
        <f t="shared" si="1"/>
        <v/>
      </c>
      <c r="L90" s="6" t="str">
        <f t="shared" si="2"/>
        <v>100米蝶泳</v>
      </c>
    </row>
    <row r="91" spans="1:12" ht="15.75" customHeight="1">
      <c r="A91" s="30"/>
      <c r="B91" s="31"/>
      <c r="D91" s="4"/>
      <c r="I91" s="2">
        <v>62</v>
      </c>
      <c r="J91" s="6">
        <f t="shared" si="0"/>
        <v>12</v>
      </c>
      <c r="K91" s="6" t="str">
        <f t="shared" si="1"/>
        <v/>
      </c>
      <c r="L91" s="6" t="str">
        <f t="shared" si="2"/>
        <v xml:space="preserve">100米蝶泳 </v>
      </c>
    </row>
    <row r="92" spans="1:12" ht="15.75" customHeight="1">
      <c r="A92" s="30"/>
      <c r="B92" s="32"/>
      <c r="D92" s="4"/>
      <c r="I92" s="2">
        <v>63</v>
      </c>
      <c r="J92" s="6">
        <f t="shared" si="0"/>
        <v>13</v>
      </c>
      <c r="K92" s="6" t="str">
        <f t="shared" si="1"/>
        <v/>
      </c>
      <c r="L92" s="6" t="str">
        <f t="shared" si="2"/>
        <v>100米蝶泳</v>
      </c>
    </row>
    <row r="93" spans="1:12" ht="15.75" customHeight="1">
      <c r="A93" s="30"/>
      <c r="B93" s="31"/>
      <c r="D93" s="4"/>
      <c r="I93" s="2">
        <v>64</v>
      </c>
      <c r="J93" s="6">
        <f t="shared" si="0"/>
        <v>13</v>
      </c>
      <c r="K93" s="6" t="str">
        <f t="shared" si="1"/>
        <v/>
      </c>
      <c r="L93" s="6" t="str">
        <f t="shared" si="2"/>
        <v xml:space="preserve">100米蝶泳 </v>
      </c>
    </row>
    <row r="94" spans="1:12" ht="15.75" customHeight="1">
      <c r="A94" s="30"/>
      <c r="B94" s="32"/>
      <c r="D94" s="4"/>
      <c r="I94" s="2">
        <v>65</v>
      </c>
      <c r="J94" s="6">
        <f t="shared" si="0"/>
        <v>12</v>
      </c>
      <c r="K94" s="6" t="str">
        <f t="shared" si="1"/>
        <v/>
      </c>
      <c r="L94" s="6" t="str">
        <f t="shared" si="2"/>
        <v>100米自由泳</v>
      </c>
    </row>
    <row r="95" spans="1:12" ht="15.75" customHeight="1">
      <c r="A95" s="30"/>
      <c r="B95" s="31"/>
      <c r="D95" s="4"/>
      <c r="I95" s="2">
        <v>66</v>
      </c>
      <c r="J95" s="6">
        <f t="shared" ref="J95:J113" si="3">IF(VLOOKUP($H$30,$H$9:$CW$14,I95+1,FALSE)=0,"",VLOOKUP($H$30,$H$9:$CW$14,I95+1,FALSE))</f>
        <v>12</v>
      </c>
      <c r="K95" s="6" t="str">
        <f t="shared" ref="K95:K113" si="4">IF(VLOOKUP($H$30,$H$16:$CW$20,I95+1,FALSE)=0,"",VLOOKUP($H$30,$H$16:$CW$20,I95+1,FALSE))</f>
        <v/>
      </c>
      <c r="L95" s="6" t="str">
        <f t="shared" ref="L95:L113" si="5">IF(VLOOKUP($H$30,$H$23:$CW$27,I95+1,FALSE)=0,"",VLOOKUP($H$30,$H$23:$CW$27,I95+1,FALSE))</f>
        <v>100米自由泳</v>
      </c>
    </row>
    <row r="96" spans="1:12" ht="15.75" customHeight="1">
      <c r="A96" s="30"/>
      <c r="B96" s="32"/>
      <c r="D96" s="4"/>
      <c r="I96" s="2">
        <v>67</v>
      </c>
      <c r="J96" s="6">
        <f t="shared" si="3"/>
        <v>13</v>
      </c>
      <c r="K96" s="6" t="str">
        <f t="shared" si="4"/>
        <v/>
      </c>
      <c r="L96" s="6" t="str">
        <f t="shared" si="5"/>
        <v>100米自由泳</v>
      </c>
    </row>
    <row r="97" spans="1:12" ht="15.75" customHeight="1">
      <c r="A97" s="30"/>
      <c r="B97" s="31"/>
      <c r="D97" s="4"/>
      <c r="I97" s="2">
        <v>68</v>
      </c>
      <c r="J97" s="6">
        <f t="shared" si="3"/>
        <v>13</v>
      </c>
      <c r="K97" s="6" t="str">
        <f t="shared" si="4"/>
        <v/>
      </c>
      <c r="L97" s="6" t="str">
        <f t="shared" si="5"/>
        <v>100米自由泳</v>
      </c>
    </row>
    <row r="98" spans="1:12" ht="15.75" customHeight="1">
      <c r="A98" s="33"/>
      <c r="B98" s="32"/>
      <c r="D98" s="4"/>
      <c r="I98" s="2">
        <v>69</v>
      </c>
      <c r="J98" s="6" t="str">
        <f t="shared" si="3"/>
        <v/>
      </c>
      <c r="K98" s="6" t="str">
        <f t="shared" si="4"/>
        <v/>
      </c>
      <c r="L98" s="6" t="str">
        <f t="shared" si="5"/>
        <v/>
      </c>
    </row>
    <row r="99" spans="1:12" ht="15.75" customHeight="1">
      <c r="A99" s="30"/>
      <c r="B99" s="31"/>
      <c r="D99" s="18"/>
      <c r="I99" s="2">
        <v>70</v>
      </c>
      <c r="J99" s="6" t="str">
        <f t="shared" si="3"/>
        <v/>
      </c>
      <c r="K99" s="6" t="str">
        <f t="shared" si="4"/>
        <v/>
      </c>
      <c r="L99" s="6" t="str">
        <f t="shared" si="5"/>
        <v/>
      </c>
    </row>
    <row r="100" spans="1:12" ht="15.75" customHeight="1">
      <c r="A100" s="30"/>
      <c r="B100" s="32"/>
      <c r="D100" s="18"/>
      <c r="I100" s="2">
        <v>71</v>
      </c>
      <c r="J100" s="6" t="str">
        <f t="shared" si="3"/>
        <v/>
      </c>
      <c r="K100" s="6" t="str">
        <f t="shared" si="4"/>
        <v/>
      </c>
      <c r="L100" s="6" t="str">
        <f t="shared" si="5"/>
        <v/>
      </c>
    </row>
    <row r="101" spans="1:12" ht="15.75" customHeight="1">
      <c r="A101" s="30"/>
      <c r="B101" s="32"/>
      <c r="D101" s="18"/>
      <c r="I101" s="2">
        <v>72</v>
      </c>
      <c r="J101" s="6" t="str">
        <f t="shared" si="3"/>
        <v/>
      </c>
      <c r="K101" s="6" t="str">
        <f t="shared" si="4"/>
        <v/>
      </c>
      <c r="L101" s="6" t="str">
        <f t="shared" si="5"/>
        <v/>
      </c>
    </row>
    <row r="102" spans="1:12" ht="15.75" customHeight="1">
      <c r="A102" s="33"/>
      <c r="B102" s="32"/>
      <c r="D102" s="18"/>
      <c r="I102" s="2">
        <v>73</v>
      </c>
      <c r="J102" s="6" t="str">
        <f t="shared" si="3"/>
        <v/>
      </c>
      <c r="K102" s="6" t="str">
        <f t="shared" si="4"/>
        <v/>
      </c>
      <c r="L102" s="6" t="str">
        <f t="shared" si="5"/>
        <v/>
      </c>
    </row>
    <row r="103" spans="1:12" ht="15.75" customHeight="1">
      <c r="A103" s="30"/>
      <c r="B103" s="31"/>
      <c r="D103" s="18"/>
      <c r="I103" s="2">
        <v>74</v>
      </c>
      <c r="J103" s="6" t="str">
        <f t="shared" si="3"/>
        <v/>
      </c>
      <c r="K103" s="6" t="str">
        <f t="shared" si="4"/>
        <v/>
      </c>
      <c r="L103" s="6" t="str">
        <f t="shared" si="5"/>
        <v/>
      </c>
    </row>
    <row r="104" spans="1:12" ht="15.75" customHeight="1">
      <c r="A104" s="30"/>
      <c r="B104" s="32"/>
      <c r="D104" s="18"/>
      <c r="I104" s="2">
        <v>75</v>
      </c>
      <c r="J104" s="6" t="str">
        <f t="shared" si="3"/>
        <v/>
      </c>
      <c r="K104" s="6" t="str">
        <f t="shared" si="4"/>
        <v/>
      </c>
      <c r="L104" s="6" t="str">
        <f t="shared" si="5"/>
        <v/>
      </c>
    </row>
    <row r="105" spans="1:12" ht="15.75" customHeight="1">
      <c r="A105" s="30"/>
      <c r="B105" s="32"/>
      <c r="D105" s="18"/>
      <c r="I105" s="2">
        <v>76</v>
      </c>
      <c r="J105" s="6" t="str">
        <f t="shared" si="3"/>
        <v/>
      </c>
      <c r="K105" s="6" t="str">
        <f t="shared" si="4"/>
        <v/>
      </c>
      <c r="L105" s="6" t="str">
        <f t="shared" si="5"/>
        <v/>
      </c>
    </row>
    <row r="106" spans="1:12" ht="15.75" customHeight="1">
      <c r="A106" s="33"/>
      <c r="B106" s="32"/>
      <c r="D106" s="18"/>
      <c r="I106" s="2">
        <v>77</v>
      </c>
      <c r="J106" s="6" t="str">
        <f t="shared" si="3"/>
        <v/>
      </c>
      <c r="K106" s="6" t="str">
        <f t="shared" si="4"/>
        <v/>
      </c>
      <c r="L106" s="6" t="str">
        <f t="shared" si="5"/>
        <v/>
      </c>
    </row>
    <row r="107" spans="1:12" ht="15.75" customHeight="1">
      <c r="A107" s="30"/>
      <c r="B107" s="31"/>
      <c r="D107" s="18"/>
      <c r="I107" s="2">
        <v>78</v>
      </c>
      <c r="J107" s="6" t="str">
        <f t="shared" si="3"/>
        <v/>
      </c>
      <c r="K107" s="6" t="str">
        <f t="shared" si="4"/>
        <v/>
      </c>
      <c r="L107" s="6" t="str">
        <f t="shared" si="5"/>
        <v/>
      </c>
    </row>
    <row r="108" spans="1:12" ht="15.75" customHeight="1">
      <c r="A108" s="30"/>
      <c r="B108" s="32"/>
      <c r="D108" s="18"/>
      <c r="I108" s="2">
        <v>79</v>
      </c>
      <c r="J108" s="6" t="str">
        <f t="shared" si="3"/>
        <v/>
      </c>
      <c r="K108" s="6" t="str">
        <f t="shared" si="4"/>
        <v/>
      </c>
      <c r="L108" s="6" t="str">
        <f t="shared" si="5"/>
        <v/>
      </c>
    </row>
    <row r="109" spans="1:12" ht="15.75" customHeight="1">
      <c r="A109" s="30"/>
      <c r="B109" s="32"/>
      <c r="D109" s="18"/>
      <c r="I109" s="2">
        <v>80</v>
      </c>
      <c r="J109" s="6" t="str">
        <f t="shared" si="3"/>
        <v/>
      </c>
      <c r="K109" s="6" t="str">
        <f t="shared" si="4"/>
        <v/>
      </c>
      <c r="L109" s="6" t="str">
        <f t="shared" si="5"/>
        <v/>
      </c>
    </row>
    <row r="110" spans="1:12" ht="15.75" customHeight="1">
      <c r="A110" s="33"/>
      <c r="B110" s="32"/>
      <c r="D110" s="18"/>
      <c r="I110" s="2">
        <v>81</v>
      </c>
      <c r="J110" s="6" t="str">
        <f t="shared" si="3"/>
        <v/>
      </c>
      <c r="K110" s="6" t="str">
        <f t="shared" si="4"/>
        <v/>
      </c>
      <c r="L110" s="6" t="str">
        <f t="shared" si="5"/>
        <v/>
      </c>
    </row>
    <row r="111" spans="1:12" ht="15.75" customHeight="1">
      <c r="A111" s="30"/>
      <c r="B111" s="31"/>
      <c r="D111" s="18"/>
      <c r="I111" s="2">
        <v>82</v>
      </c>
      <c r="J111" s="6" t="str">
        <f t="shared" si="3"/>
        <v/>
      </c>
      <c r="K111" s="6" t="str">
        <f t="shared" si="4"/>
        <v/>
      </c>
      <c r="L111" s="6" t="str">
        <f t="shared" si="5"/>
        <v/>
      </c>
    </row>
    <row r="112" spans="1:12" ht="15.75" customHeight="1">
      <c r="A112" s="30"/>
      <c r="B112" s="32"/>
      <c r="D112" s="18"/>
      <c r="I112" s="2">
        <v>83</v>
      </c>
      <c r="J112" s="6" t="str">
        <f t="shared" si="3"/>
        <v/>
      </c>
      <c r="K112" s="6" t="str">
        <f t="shared" si="4"/>
        <v/>
      </c>
      <c r="L112" s="6" t="str">
        <f t="shared" si="5"/>
        <v/>
      </c>
    </row>
    <row r="113" spans="1:12" ht="15.75" customHeight="1">
      <c r="A113" s="30"/>
      <c r="B113" s="32"/>
      <c r="D113" s="18"/>
      <c r="I113" s="2">
        <v>84</v>
      </c>
      <c r="J113" s="6" t="str">
        <f t="shared" si="3"/>
        <v/>
      </c>
      <c r="K113" s="6" t="str">
        <f t="shared" si="4"/>
        <v/>
      </c>
      <c r="L113" s="6" t="str">
        <f t="shared" si="5"/>
        <v/>
      </c>
    </row>
    <row r="114" spans="1:12" ht="15.75" customHeight="1">
      <c r="A114" s="33"/>
      <c r="B114" s="32"/>
      <c r="D114" s="18"/>
    </row>
    <row r="115" spans="1:12" ht="15.75" customHeight="1">
      <c r="A115" s="30"/>
      <c r="B115" s="31"/>
      <c r="D115" s="18"/>
    </row>
    <row r="116" spans="1:12" ht="15.75" customHeight="1">
      <c r="A116" s="30"/>
      <c r="B116" s="32"/>
      <c r="D116" s="18"/>
    </row>
    <row r="117" spans="1:12" ht="15.75" customHeight="1">
      <c r="A117" s="30"/>
      <c r="B117" s="32"/>
      <c r="D117" s="18"/>
    </row>
    <row r="118" spans="1:12" ht="15.75" customHeight="1">
      <c r="A118" s="33"/>
      <c r="B118" s="32"/>
      <c r="D118" s="18"/>
    </row>
    <row r="119" spans="1:12" ht="15.75" customHeight="1">
      <c r="A119" s="30"/>
      <c r="B119" s="32"/>
    </row>
    <row r="120" spans="1:12" ht="15.75" customHeight="1">
      <c r="A120" s="33"/>
      <c r="B120" s="32"/>
    </row>
  </sheetData>
  <sheetProtection algorithmName="SHA-512" hashValue="jT9szjkivaM6pFQdcseL6FWG0lo6vctRpDK7bJ5fd3sD1JV/E6SPC6nE6yB7tMWFiJrtV5b8S5LXbtvefQ20GQ==" saltValue="SqMBJ4D6NvpmEmtP/+P+fw==" spinCount="100000" sheet="1" selectLockedCells="1"/>
  <sortState xmlns:xlrd2="http://schemas.microsoft.com/office/spreadsheetml/2017/richdata2" ref="A39:B118">
    <sortCondition ref="A39:A118"/>
  </sortState>
  <dataConsolidate/>
  <mergeCells count="14">
    <mergeCell ref="A31:B31"/>
    <mergeCell ref="A33:B33"/>
    <mergeCell ref="D23:E23"/>
    <mergeCell ref="D25:F25"/>
    <mergeCell ref="A1:F1"/>
    <mergeCell ref="B10:C10"/>
    <mergeCell ref="B11:C11"/>
    <mergeCell ref="B12:C12"/>
    <mergeCell ref="A8:F8"/>
    <mergeCell ref="A9:F9"/>
    <mergeCell ref="A3:F3"/>
    <mergeCell ref="A4:F4"/>
    <mergeCell ref="A7:F7"/>
    <mergeCell ref="A6:F6"/>
  </mergeCells>
  <phoneticPr fontId="4" type="noConversion"/>
  <dataValidations count="2">
    <dataValidation type="list" allowBlank="1" showInputMessage="1" showErrorMessage="1" sqref="F10" xr:uid="{00000000-0002-0000-0000-000000000000}">
      <formula1>$H$2:$H$6</formula1>
    </dataValidation>
    <dataValidation type="list" allowBlank="1" showInputMessage="1" showErrorMessage="1" sqref="D23:E24" xr:uid="{00000000-0002-0000-0000-000001000000}">
      <formula1>$H$36:$H$38</formula1>
    </dataValidation>
  </dataValidations>
  <hyperlinks>
    <hyperlink ref="A8" r:id="rId1" display="https://forms.gle/xUZiLp7nTGbbNtSg6" xr:uid="{00000000-0004-0000-0000-000000000000}"/>
    <hyperlink ref="A8:F8" r:id="rId2" display="Google sheet 報名連結" xr:uid="{00000000-0004-0000-0000-000001000000}"/>
  </hyperlinks>
  <pageMargins left="0.7" right="0.7" top="0.75" bottom="0.75" header="0.3" footer="0.3"/>
  <pageSetup scale="85" orientation="portrait" r:id="rId3"/>
  <headerFooter>
    <oddFooter>&amp;C&amp;"Helvetica Neue,Regular"&amp;12&amp;K000000&amp;P</oddFooter>
  </headerFooter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工作表2">
    <tabColor theme="8" tint="0.39997558519241921"/>
  </sheetPr>
  <dimension ref="A1:IZ166"/>
  <sheetViews>
    <sheetView view="pageBreakPreview" zoomScale="84" zoomScaleNormal="100" zoomScaleSheetLayoutView="84" workbookViewId="0">
      <selection activeCell="G19" sqref="G19"/>
    </sheetView>
  </sheetViews>
  <sheetFormatPr defaultRowHeight="15.75" customHeight="1"/>
  <cols>
    <col min="1" max="1" width="11.75" style="63" customWidth="1"/>
    <col min="2" max="2" width="14.625" style="63" customWidth="1"/>
    <col min="3" max="3" width="22" style="63" customWidth="1"/>
    <col min="4" max="5" width="12.625" style="63" customWidth="1"/>
    <col min="6" max="6" width="31.375" style="63" customWidth="1"/>
    <col min="7" max="7" width="20.375" style="63" customWidth="1"/>
    <col min="8" max="8" width="12.625" style="63" customWidth="1"/>
    <col min="9" max="9" width="14.75" style="63" customWidth="1"/>
    <col min="10" max="10" width="35.75" style="63" customWidth="1"/>
    <col min="11" max="13" width="8.875" style="63" customWidth="1"/>
    <col min="14" max="27" width="8.875" style="63" hidden="1" customWidth="1"/>
    <col min="28" max="260" width="8.875" style="63" customWidth="1"/>
    <col min="261" max="16384" width="9" style="68"/>
  </cols>
  <sheetData>
    <row r="1" spans="1:260" ht="82.5" customHeight="1">
      <c r="A1" s="153" t="s">
        <v>78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68"/>
      <c r="O1" s="68" t="s">
        <v>336</v>
      </c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  <c r="IW1" s="68"/>
      <c r="IX1" s="68"/>
      <c r="IY1" s="68"/>
      <c r="IZ1" s="68"/>
    </row>
    <row r="2" spans="1:260" ht="15.75" customHeight="1">
      <c r="A2" s="149" t="s">
        <v>11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68">
        <f>COUNTA(I25:I164)</f>
        <v>0</v>
      </c>
      <c r="O2" s="68">
        <f xml:space="preserve"> VLOOKUP(F11,報名總表及收費!H1:T7,13,FALSE)</f>
        <v>4</v>
      </c>
      <c r="P2" s="68"/>
      <c r="Q2" s="68"/>
      <c r="R2" s="68"/>
      <c r="S2" s="68"/>
      <c r="T2" s="68" t="s">
        <v>198</v>
      </c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  <c r="IW2" s="68"/>
      <c r="IX2" s="68"/>
      <c r="IY2" s="68"/>
      <c r="IZ2" s="68"/>
    </row>
    <row r="3" spans="1:260" ht="15.75" customHeight="1">
      <c r="A3" s="149" t="s">
        <v>337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68"/>
      <c r="O3" s="68"/>
      <c r="P3" s="68"/>
      <c r="Q3" s="68"/>
      <c r="R3" s="68"/>
      <c r="S3" s="68"/>
      <c r="T3" s="68" t="s">
        <v>195</v>
      </c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  <c r="IW3" s="68"/>
      <c r="IX3" s="68"/>
      <c r="IY3" s="68"/>
      <c r="IZ3" s="68"/>
    </row>
    <row r="4" spans="1:260" ht="15.75" customHeight="1">
      <c r="A4" s="154" t="s">
        <v>338</v>
      </c>
      <c r="B4" s="15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68"/>
      <c r="O4" s="68" t="s">
        <v>128</v>
      </c>
      <c r="P4" s="68" t="s">
        <v>129</v>
      </c>
      <c r="Q4" s="68" t="s">
        <v>315</v>
      </c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  <c r="IW4" s="68"/>
      <c r="IX4" s="68"/>
      <c r="IY4" s="68"/>
      <c r="IZ4" s="68"/>
    </row>
    <row r="5" spans="1:260" ht="15.75" customHeight="1">
      <c r="A5" s="155" t="str">
        <f>"3. 每個個人項目每團體最多可報"&amp; VLOOKUP(F11,報名總表及收費!H1:T7,13,FALSE) &amp; "個運動員。每名運動員限報個人項目︰"&amp; VLOOKUP(F11,報名總表及收費!H1:T7,12,FALSE) &amp;"，個人項目報名總數可參考報名表右方"</f>
        <v>3. 每個個人項目每團體最多可報4個運動員。每名運動員限報個人項目︰新秀賽3項，個人項目報名總數可參考報名表右方</v>
      </c>
      <c r="B5" s="155"/>
      <c r="C5" s="155"/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68"/>
      <c r="O5" s="70">
        <f>VLOOKUP($O$8,報名總表及收費!$L$2:$R$5,2,FALSE)</f>
        <v>0</v>
      </c>
      <c r="P5" s="70">
        <f>VLOOKUP($O$8,報名總表及收費!$L$2:$R$5,3,FALSE)</f>
        <v>0</v>
      </c>
      <c r="Q5" s="70">
        <f>VLOOKUP($O$8,報名總表及收費!$L$2:$R$5,6,FALSE)</f>
        <v>0</v>
      </c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  <c r="IW5" s="68"/>
      <c r="IX5" s="68"/>
      <c r="IY5" s="68"/>
      <c r="IZ5" s="68"/>
    </row>
    <row r="6" spans="1:260" ht="15.75" customHeight="1">
      <c r="A6" s="149" t="s">
        <v>180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  <c r="DL6" s="68"/>
      <c r="DM6" s="68"/>
      <c r="DN6" s="68"/>
      <c r="DO6" s="68"/>
      <c r="DP6" s="68"/>
      <c r="DQ6" s="68"/>
      <c r="DR6" s="68"/>
      <c r="DS6" s="68"/>
      <c r="DT6" s="68"/>
      <c r="DU6" s="68"/>
      <c r="DV6" s="68"/>
      <c r="DW6" s="68"/>
      <c r="DX6" s="68"/>
      <c r="DY6" s="68"/>
      <c r="DZ6" s="68"/>
      <c r="EA6" s="68"/>
      <c r="EB6" s="68"/>
      <c r="EC6" s="68"/>
      <c r="ED6" s="68"/>
      <c r="EE6" s="68"/>
      <c r="EF6" s="68"/>
      <c r="EG6" s="68"/>
      <c r="EH6" s="68"/>
      <c r="EI6" s="68"/>
      <c r="EJ6" s="68"/>
      <c r="EK6" s="68"/>
      <c r="EL6" s="68"/>
      <c r="EM6" s="68"/>
      <c r="EN6" s="68"/>
      <c r="EO6" s="68"/>
      <c r="EP6" s="68"/>
      <c r="EQ6" s="68"/>
      <c r="ER6" s="68"/>
      <c r="ES6" s="68"/>
      <c r="ET6" s="68"/>
      <c r="EU6" s="68"/>
      <c r="EV6" s="68"/>
      <c r="EW6" s="68"/>
      <c r="EX6" s="68"/>
      <c r="EY6" s="68"/>
      <c r="EZ6" s="68"/>
      <c r="FA6" s="68"/>
      <c r="FB6" s="68"/>
      <c r="FC6" s="68"/>
      <c r="FD6" s="68"/>
      <c r="FE6" s="68"/>
      <c r="FF6" s="68"/>
      <c r="FG6" s="68"/>
      <c r="FH6" s="68"/>
      <c r="FI6" s="68"/>
      <c r="FJ6" s="68"/>
      <c r="FK6" s="68"/>
      <c r="FL6" s="68"/>
      <c r="FM6" s="68"/>
      <c r="FN6" s="68"/>
      <c r="FO6" s="68"/>
      <c r="FP6" s="68"/>
      <c r="FQ6" s="68"/>
      <c r="FR6" s="68"/>
      <c r="FS6" s="68"/>
      <c r="FT6" s="68"/>
      <c r="FU6" s="68"/>
      <c r="FV6" s="68"/>
      <c r="FW6" s="68"/>
      <c r="FX6" s="68"/>
      <c r="FY6" s="68"/>
      <c r="FZ6" s="68"/>
      <c r="GA6" s="68"/>
      <c r="GB6" s="68"/>
      <c r="GC6" s="68"/>
      <c r="GD6" s="68"/>
      <c r="GE6" s="68"/>
      <c r="GF6" s="68"/>
      <c r="GG6" s="68"/>
      <c r="GH6" s="68"/>
      <c r="GI6" s="68"/>
      <c r="GJ6" s="68"/>
      <c r="GK6" s="68"/>
      <c r="GL6" s="68"/>
      <c r="GM6" s="68"/>
      <c r="GN6" s="68"/>
      <c r="GO6" s="68"/>
      <c r="GP6" s="68"/>
      <c r="GQ6" s="68"/>
      <c r="GR6" s="68"/>
      <c r="GS6" s="68"/>
      <c r="GT6" s="68"/>
      <c r="GU6" s="68"/>
      <c r="GV6" s="68"/>
      <c r="GW6" s="68"/>
      <c r="GX6" s="68"/>
      <c r="GY6" s="68"/>
      <c r="GZ6" s="68"/>
      <c r="HA6" s="68"/>
      <c r="HB6" s="68"/>
      <c r="HC6" s="68"/>
      <c r="HD6" s="68"/>
      <c r="HE6" s="68"/>
      <c r="HF6" s="68"/>
      <c r="HG6" s="68"/>
      <c r="HH6" s="68"/>
      <c r="HI6" s="68"/>
      <c r="HJ6" s="68"/>
      <c r="HK6" s="68"/>
      <c r="HL6" s="68"/>
      <c r="HM6" s="68"/>
      <c r="HN6" s="68"/>
      <c r="HO6" s="68"/>
      <c r="HP6" s="68"/>
      <c r="HQ6" s="68"/>
      <c r="HR6" s="68"/>
      <c r="HS6" s="68"/>
      <c r="HT6" s="68"/>
      <c r="HU6" s="68"/>
      <c r="HV6" s="68"/>
      <c r="HW6" s="68"/>
      <c r="HX6" s="68"/>
      <c r="HY6" s="68"/>
      <c r="HZ6" s="68"/>
      <c r="IA6" s="68"/>
      <c r="IB6" s="68"/>
      <c r="IC6" s="68"/>
      <c r="ID6" s="68"/>
      <c r="IE6" s="68"/>
      <c r="IF6" s="68"/>
      <c r="IG6" s="68"/>
      <c r="IH6" s="68"/>
      <c r="II6" s="68"/>
      <c r="IJ6" s="68"/>
      <c r="IK6" s="68"/>
      <c r="IL6" s="68"/>
      <c r="IM6" s="68"/>
      <c r="IN6" s="68"/>
      <c r="IO6" s="68"/>
      <c r="IP6" s="68"/>
      <c r="IQ6" s="68"/>
      <c r="IR6" s="68"/>
      <c r="IS6" s="68"/>
      <c r="IT6" s="68"/>
      <c r="IU6" s="68"/>
      <c r="IV6" s="68"/>
      <c r="IW6" s="68"/>
      <c r="IX6" s="68"/>
      <c r="IY6" s="68"/>
      <c r="IZ6" s="68"/>
    </row>
    <row r="7" spans="1:260" ht="15.75" customHeight="1">
      <c r="A7" s="69" t="s">
        <v>339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  <c r="DL7" s="68"/>
      <c r="DM7" s="68"/>
      <c r="DN7" s="68"/>
      <c r="DO7" s="68"/>
      <c r="DP7" s="68"/>
      <c r="DQ7" s="68"/>
      <c r="DR7" s="68"/>
      <c r="DS7" s="68"/>
      <c r="DT7" s="68"/>
      <c r="DU7" s="68"/>
      <c r="DV7" s="68"/>
      <c r="DW7" s="68"/>
      <c r="DX7" s="68"/>
      <c r="DY7" s="68"/>
      <c r="DZ7" s="68"/>
      <c r="EA7" s="68"/>
      <c r="EB7" s="68"/>
      <c r="EC7" s="68"/>
      <c r="ED7" s="68"/>
      <c r="EE7" s="68"/>
      <c r="EF7" s="68"/>
      <c r="EG7" s="68"/>
      <c r="EH7" s="68"/>
      <c r="EI7" s="68"/>
      <c r="EJ7" s="68"/>
      <c r="EK7" s="68"/>
      <c r="EL7" s="68"/>
      <c r="EM7" s="68"/>
      <c r="EN7" s="68"/>
      <c r="EO7" s="68"/>
      <c r="EP7" s="68"/>
      <c r="EQ7" s="68"/>
      <c r="ER7" s="68"/>
      <c r="ES7" s="68"/>
      <c r="ET7" s="68"/>
      <c r="EU7" s="68"/>
      <c r="EV7" s="68"/>
      <c r="EW7" s="68"/>
      <c r="EX7" s="68"/>
      <c r="EY7" s="68"/>
      <c r="EZ7" s="68"/>
      <c r="FA7" s="68"/>
      <c r="FB7" s="68"/>
      <c r="FC7" s="68"/>
      <c r="FD7" s="68"/>
      <c r="FE7" s="68"/>
      <c r="FF7" s="68"/>
      <c r="FG7" s="68"/>
      <c r="FH7" s="68"/>
      <c r="FI7" s="68"/>
      <c r="FJ7" s="68"/>
      <c r="FK7" s="68"/>
      <c r="FL7" s="68"/>
      <c r="FM7" s="68"/>
      <c r="FN7" s="68"/>
      <c r="FO7" s="68"/>
      <c r="FP7" s="68"/>
      <c r="FQ7" s="68"/>
      <c r="FR7" s="68"/>
      <c r="FS7" s="68"/>
      <c r="FT7" s="68"/>
      <c r="FU7" s="68"/>
      <c r="FV7" s="68"/>
      <c r="FW7" s="68"/>
      <c r="FX7" s="68"/>
      <c r="FY7" s="68"/>
      <c r="FZ7" s="68"/>
      <c r="GA7" s="68"/>
      <c r="GB7" s="68"/>
      <c r="GC7" s="68"/>
      <c r="GD7" s="68"/>
      <c r="GE7" s="68"/>
      <c r="GF7" s="68"/>
      <c r="GG7" s="68"/>
      <c r="GH7" s="68"/>
      <c r="GI7" s="68"/>
      <c r="GJ7" s="68"/>
      <c r="GK7" s="68"/>
      <c r="GL7" s="68"/>
      <c r="GM7" s="68"/>
      <c r="GN7" s="68"/>
      <c r="GO7" s="68"/>
      <c r="GP7" s="68"/>
      <c r="GQ7" s="68"/>
      <c r="GR7" s="68"/>
      <c r="GS7" s="68"/>
      <c r="GT7" s="68"/>
      <c r="GU7" s="68"/>
      <c r="GV7" s="68"/>
      <c r="GW7" s="68"/>
      <c r="GX7" s="68"/>
      <c r="GY7" s="68"/>
      <c r="GZ7" s="68"/>
      <c r="HA7" s="68"/>
      <c r="HB7" s="68"/>
      <c r="HC7" s="68"/>
      <c r="HD7" s="68"/>
      <c r="HE7" s="68"/>
      <c r="HF7" s="68"/>
      <c r="HG7" s="68"/>
      <c r="HH7" s="68"/>
      <c r="HI7" s="68"/>
      <c r="HJ7" s="68"/>
      <c r="HK7" s="68"/>
      <c r="HL7" s="68"/>
      <c r="HM7" s="68"/>
      <c r="HN7" s="68"/>
      <c r="HO7" s="68"/>
      <c r="HP7" s="68"/>
      <c r="HQ7" s="68"/>
      <c r="HR7" s="68"/>
      <c r="HS7" s="68"/>
      <c r="HT7" s="68"/>
      <c r="HU7" s="68"/>
      <c r="HV7" s="68"/>
      <c r="HW7" s="68"/>
      <c r="HX7" s="68"/>
      <c r="HY7" s="68"/>
      <c r="HZ7" s="68"/>
      <c r="IA7" s="68"/>
      <c r="IB7" s="68"/>
      <c r="IC7" s="68"/>
      <c r="ID7" s="68"/>
      <c r="IE7" s="68"/>
      <c r="IF7" s="68"/>
      <c r="IG7" s="68"/>
      <c r="IH7" s="68"/>
      <c r="II7" s="68"/>
      <c r="IJ7" s="68"/>
      <c r="IK7" s="68"/>
      <c r="IL7" s="68"/>
      <c r="IM7" s="68"/>
      <c r="IN7" s="68"/>
      <c r="IO7" s="68"/>
      <c r="IP7" s="68"/>
      <c r="IQ7" s="68"/>
      <c r="IR7" s="68"/>
      <c r="IS7" s="68"/>
      <c r="IT7" s="68"/>
      <c r="IU7" s="68"/>
      <c r="IV7" s="68"/>
      <c r="IW7" s="68"/>
      <c r="IX7" s="68"/>
      <c r="IY7" s="68"/>
      <c r="IZ7" s="68"/>
    </row>
    <row r="8" spans="1:260" ht="15.75" customHeight="1">
      <c r="A8" s="69" t="s">
        <v>340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8"/>
      <c r="O8" s="68" t="str">
        <f>報名總表及收費!H30</f>
        <v>新秀1</v>
      </c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  <c r="DL8" s="68"/>
      <c r="DM8" s="68"/>
      <c r="DN8" s="68"/>
      <c r="DO8" s="68"/>
      <c r="DP8" s="68"/>
      <c r="DQ8" s="68"/>
      <c r="DR8" s="68"/>
      <c r="DS8" s="68"/>
      <c r="DT8" s="68"/>
      <c r="DU8" s="68"/>
      <c r="DV8" s="68"/>
      <c r="DW8" s="68"/>
      <c r="DX8" s="68"/>
      <c r="DY8" s="68"/>
      <c r="DZ8" s="68"/>
      <c r="EA8" s="68"/>
      <c r="EB8" s="68"/>
      <c r="EC8" s="68"/>
      <c r="ED8" s="68"/>
      <c r="EE8" s="68"/>
      <c r="EF8" s="68"/>
      <c r="EG8" s="68"/>
      <c r="EH8" s="68"/>
      <c r="EI8" s="68"/>
      <c r="EJ8" s="68"/>
      <c r="EK8" s="68"/>
      <c r="EL8" s="68"/>
      <c r="EM8" s="68"/>
      <c r="EN8" s="68"/>
      <c r="EO8" s="68"/>
      <c r="EP8" s="68"/>
      <c r="EQ8" s="68"/>
      <c r="ER8" s="68"/>
      <c r="ES8" s="68"/>
      <c r="ET8" s="68"/>
      <c r="EU8" s="68"/>
      <c r="EV8" s="68"/>
      <c r="EW8" s="68"/>
      <c r="EX8" s="68"/>
      <c r="EY8" s="68"/>
      <c r="EZ8" s="68"/>
      <c r="FA8" s="68"/>
      <c r="FB8" s="68"/>
      <c r="FC8" s="68"/>
      <c r="FD8" s="68"/>
      <c r="FE8" s="68"/>
      <c r="FF8" s="68"/>
      <c r="FG8" s="68"/>
      <c r="FH8" s="68"/>
      <c r="FI8" s="68"/>
      <c r="FJ8" s="68"/>
      <c r="FK8" s="68"/>
      <c r="FL8" s="68"/>
      <c r="FM8" s="68"/>
      <c r="FN8" s="68"/>
      <c r="FO8" s="68"/>
      <c r="FP8" s="68"/>
      <c r="FQ8" s="68"/>
      <c r="FR8" s="68"/>
      <c r="FS8" s="68"/>
      <c r="FT8" s="68"/>
      <c r="FU8" s="68"/>
      <c r="FV8" s="68"/>
      <c r="FW8" s="68"/>
      <c r="FX8" s="68"/>
      <c r="FY8" s="68"/>
      <c r="FZ8" s="68"/>
      <c r="GA8" s="68"/>
      <c r="GB8" s="68"/>
      <c r="GC8" s="68"/>
      <c r="GD8" s="68"/>
      <c r="GE8" s="68"/>
      <c r="GF8" s="68"/>
      <c r="GG8" s="68"/>
      <c r="GH8" s="68"/>
      <c r="GI8" s="68"/>
      <c r="GJ8" s="68"/>
      <c r="GK8" s="68"/>
      <c r="GL8" s="68"/>
      <c r="GM8" s="68"/>
      <c r="GN8" s="68"/>
      <c r="GO8" s="68"/>
      <c r="GP8" s="68"/>
      <c r="GQ8" s="68"/>
      <c r="GR8" s="68"/>
      <c r="GS8" s="68"/>
      <c r="GT8" s="68"/>
      <c r="GU8" s="68"/>
      <c r="GV8" s="68"/>
      <c r="GW8" s="68"/>
      <c r="GX8" s="68"/>
      <c r="GY8" s="68"/>
      <c r="GZ8" s="68"/>
      <c r="HA8" s="68"/>
      <c r="HB8" s="68"/>
      <c r="HC8" s="68"/>
      <c r="HD8" s="68"/>
      <c r="HE8" s="68"/>
      <c r="HF8" s="68"/>
      <c r="HG8" s="68"/>
      <c r="HH8" s="68"/>
      <c r="HI8" s="68"/>
      <c r="HJ8" s="68"/>
      <c r="HK8" s="68"/>
      <c r="HL8" s="68"/>
      <c r="HM8" s="68"/>
      <c r="HN8" s="68"/>
      <c r="HO8" s="68"/>
      <c r="HP8" s="68"/>
      <c r="HQ8" s="68"/>
      <c r="HR8" s="68"/>
      <c r="HS8" s="68"/>
      <c r="HT8" s="68"/>
      <c r="HU8" s="68"/>
      <c r="HV8" s="68"/>
      <c r="HW8" s="68"/>
      <c r="HX8" s="68"/>
      <c r="HY8" s="68"/>
      <c r="HZ8" s="68"/>
      <c r="IA8" s="68"/>
      <c r="IB8" s="68"/>
      <c r="IC8" s="68"/>
      <c r="ID8" s="68"/>
      <c r="IE8" s="68"/>
      <c r="IF8" s="68"/>
      <c r="IG8" s="68"/>
      <c r="IH8" s="68"/>
      <c r="II8" s="68"/>
      <c r="IJ8" s="68"/>
      <c r="IK8" s="68"/>
      <c r="IL8" s="68"/>
      <c r="IM8" s="68"/>
      <c r="IN8" s="68"/>
      <c r="IO8" s="68"/>
      <c r="IP8" s="68"/>
      <c r="IQ8" s="68"/>
      <c r="IR8" s="68"/>
      <c r="IS8" s="68"/>
      <c r="IT8" s="68"/>
      <c r="IU8" s="68"/>
      <c r="IV8" s="68"/>
      <c r="IW8" s="68"/>
      <c r="IX8" s="68"/>
      <c r="IY8" s="68"/>
      <c r="IZ8" s="68"/>
    </row>
    <row r="9" spans="1:260" ht="15.75" customHeight="1">
      <c r="A9" s="149" t="s">
        <v>442</v>
      </c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  <c r="BC9" s="68"/>
      <c r="BD9" s="68"/>
      <c r="BE9" s="68"/>
      <c r="BF9" s="68"/>
      <c r="BG9" s="68"/>
      <c r="BH9" s="68"/>
      <c r="BI9" s="68"/>
      <c r="BJ9" s="68"/>
      <c r="BK9" s="68"/>
      <c r="BL9" s="68"/>
      <c r="BM9" s="68"/>
      <c r="BN9" s="68"/>
      <c r="BO9" s="68"/>
      <c r="BP9" s="68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  <c r="CZ9" s="68"/>
      <c r="DA9" s="68"/>
      <c r="DB9" s="68"/>
      <c r="DC9" s="68"/>
      <c r="DD9" s="68"/>
      <c r="DE9" s="68"/>
      <c r="DF9" s="68"/>
      <c r="DG9" s="68"/>
      <c r="DH9" s="68"/>
      <c r="DI9" s="68"/>
      <c r="DJ9" s="68"/>
      <c r="DK9" s="68"/>
      <c r="DL9" s="68"/>
      <c r="DM9" s="68"/>
      <c r="DN9" s="68"/>
      <c r="DO9" s="68"/>
      <c r="DP9" s="68"/>
      <c r="DQ9" s="68"/>
      <c r="DR9" s="68"/>
      <c r="DS9" s="68"/>
      <c r="DT9" s="68"/>
      <c r="DU9" s="68"/>
      <c r="DV9" s="68"/>
      <c r="DW9" s="68"/>
      <c r="DX9" s="68"/>
      <c r="DY9" s="68"/>
      <c r="DZ9" s="68"/>
      <c r="EA9" s="68"/>
      <c r="EB9" s="68"/>
      <c r="EC9" s="68"/>
      <c r="ED9" s="68"/>
      <c r="EE9" s="68"/>
      <c r="EF9" s="68"/>
      <c r="EG9" s="68"/>
      <c r="EH9" s="68"/>
      <c r="EI9" s="68"/>
      <c r="EJ9" s="68"/>
      <c r="EK9" s="68"/>
      <c r="EL9" s="68"/>
      <c r="EM9" s="68"/>
      <c r="EN9" s="68"/>
      <c r="EO9" s="68"/>
      <c r="EP9" s="68"/>
      <c r="EQ9" s="68"/>
      <c r="ER9" s="68"/>
      <c r="ES9" s="68"/>
      <c r="ET9" s="68"/>
      <c r="EU9" s="68"/>
      <c r="EV9" s="68"/>
      <c r="EW9" s="68"/>
      <c r="EX9" s="68"/>
      <c r="EY9" s="68"/>
      <c r="EZ9" s="68"/>
      <c r="FA9" s="68"/>
      <c r="FB9" s="68"/>
      <c r="FC9" s="68"/>
      <c r="FD9" s="68"/>
      <c r="FE9" s="68"/>
      <c r="FF9" s="68"/>
      <c r="FG9" s="68"/>
      <c r="FH9" s="68"/>
      <c r="FI9" s="68"/>
      <c r="FJ9" s="68"/>
      <c r="FK9" s="68"/>
      <c r="FL9" s="68"/>
      <c r="FM9" s="68"/>
      <c r="FN9" s="68"/>
      <c r="FO9" s="68"/>
      <c r="FP9" s="68"/>
      <c r="FQ9" s="68"/>
      <c r="FR9" s="68"/>
      <c r="FS9" s="68"/>
      <c r="FT9" s="68"/>
      <c r="FU9" s="68"/>
      <c r="FV9" s="68"/>
      <c r="FW9" s="68"/>
      <c r="FX9" s="68"/>
      <c r="FY9" s="68"/>
      <c r="FZ9" s="68"/>
      <c r="GA9" s="68"/>
      <c r="GB9" s="68"/>
      <c r="GC9" s="68"/>
      <c r="GD9" s="68"/>
      <c r="GE9" s="68"/>
      <c r="GF9" s="68"/>
      <c r="GG9" s="68"/>
      <c r="GH9" s="68"/>
      <c r="GI9" s="68"/>
      <c r="GJ9" s="68"/>
      <c r="GK9" s="68"/>
      <c r="GL9" s="68"/>
      <c r="GM9" s="68"/>
      <c r="GN9" s="68"/>
      <c r="GO9" s="68"/>
      <c r="GP9" s="68"/>
      <c r="GQ9" s="68"/>
      <c r="GR9" s="68"/>
      <c r="GS9" s="68"/>
      <c r="GT9" s="68"/>
      <c r="GU9" s="68"/>
      <c r="GV9" s="68"/>
      <c r="GW9" s="68"/>
      <c r="GX9" s="68"/>
      <c r="GY9" s="68"/>
      <c r="GZ9" s="68"/>
      <c r="HA9" s="68"/>
      <c r="HB9" s="68"/>
      <c r="HC9" s="68"/>
      <c r="HD9" s="68"/>
      <c r="HE9" s="68"/>
      <c r="HF9" s="68"/>
      <c r="HG9" s="68"/>
      <c r="HH9" s="68"/>
      <c r="HI9" s="68"/>
      <c r="HJ9" s="68"/>
      <c r="HK9" s="68"/>
      <c r="HL9" s="68"/>
      <c r="HM9" s="68"/>
      <c r="HN9" s="68"/>
      <c r="HO9" s="68"/>
      <c r="HP9" s="68"/>
      <c r="HQ9" s="68"/>
      <c r="HR9" s="68"/>
      <c r="HS9" s="68"/>
      <c r="HT9" s="68"/>
      <c r="HU9" s="68"/>
      <c r="HV9" s="68"/>
      <c r="HW9" s="68"/>
      <c r="HX9" s="68"/>
      <c r="HY9" s="68"/>
      <c r="HZ9" s="68"/>
      <c r="IA9" s="68"/>
      <c r="IB9" s="68"/>
      <c r="IC9" s="68"/>
      <c r="ID9" s="68"/>
      <c r="IE9" s="68"/>
      <c r="IF9" s="68"/>
      <c r="IG9" s="68"/>
      <c r="IH9" s="68"/>
      <c r="II9" s="68"/>
      <c r="IJ9" s="68"/>
      <c r="IK9" s="68"/>
      <c r="IL9" s="68"/>
      <c r="IM9" s="68"/>
      <c r="IN9" s="68"/>
      <c r="IO9" s="68"/>
      <c r="IP9" s="68"/>
      <c r="IQ9" s="68"/>
      <c r="IR9" s="68"/>
      <c r="IS9" s="68"/>
      <c r="IT9" s="68"/>
      <c r="IU9" s="68"/>
      <c r="IV9" s="68"/>
      <c r="IW9" s="68"/>
      <c r="IX9" s="68"/>
      <c r="IY9" s="68"/>
      <c r="IZ9" s="68"/>
    </row>
    <row r="10" spans="1:260" ht="15.75" customHeight="1">
      <c r="A10" s="52"/>
      <c r="B10" s="52"/>
      <c r="C10" s="52"/>
      <c r="D10" s="52"/>
      <c r="E10" s="52"/>
      <c r="F10" s="52"/>
      <c r="G10" s="52"/>
      <c r="H10" s="52"/>
      <c r="I10" s="52"/>
      <c r="K10" s="71"/>
      <c r="L10" s="71"/>
      <c r="M10" s="71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  <c r="CZ10" s="68"/>
      <c r="DA10" s="68"/>
      <c r="DB10" s="68"/>
      <c r="DC10" s="68"/>
      <c r="DD10" s="68"/>
      <c r="DE10" s="68"/>
      <c r="DF10" s="68"/>
      <c r="DG10" s="68"/>
      <c r="DH10" s="68"/>
      <c r="DI10" s="68"/>
      <c r="DJ10" s="68"/>
      <c r="DK10" s="68"/>
      <c r="DL10" s="68"/>
      <c r="DM10" s="68"/>
      <c r="DN10" s="68"/>
      <c r="DO10" s="68"/>
      <c r="DP10" s="68"/>
      <c r="DQ10" s="68"/>
      <c r="DR10" s="68"/>
      <c r="DS10" s="68"/>
      <c r="DT10" s="68"/>
      <c r="DU10" s="68"/>
      <c r="DV10" s="68"/>
      <c r="DW10" s="68"/>
      <c r="DX10" s="68"/>
      <c r="DY10" s="68"/>
      <c r="DZ10" s="68"/>
      <c r="EA10" s="68"/>
      <c r="EB10" s="68"/>
      <c r="EC10" s="68"/>
      <c r="ED10" s="68"/>
      <c r="EE10" s="68"/>
      <c r="EF10" s="68"/>
      <c r="EG10" s="68"/>
      <c r="EH10" s="68"/>
      <c r="EI10" s="68"/>
      <c r="EJ10" s="68"/>
      <c r="EK10" s="68"/>
      <c r="EL10" s="68"/>
      <c r="EM10" s="68"/>
      <c r="EN10" s="68"/>
      <c r="EO10" s="68"/>
      <c r="EP10" s="68"/>
      <c r="EQ10" s="68"/>
      <c r="ER10" s="68"/>
      <c r="ES10" s="68"/>
      <c r="ET10" s="68"/>
      <c r="EU10" s="68"/>
      <c r="EV10" s="68"/>
      <c r="EW10" s="68"/>
      <c r="EX10" s="68"/>
      <c r="EY10" s="68"/>
      <c r="EZ10" s="68"/>
      <c r="FA10" s="68"/>
      <c r="FB10" s="68"/>
      <c r="FC10" s="68"/>
      <c r="FD10" s="68"/>
      <c r="FE10" s="68"/>
      <c r="FF10" s="68"/>
      <c r="FG10" s="68"/>
      <c r="FH10" s="68"/>
      <c r="FI10" s="68"/>
      <c r="FJ10" s="68"/>
      <c r="FK10" s="68"/>
      <c r="FL10" s="68"/>
      <c r="FM10" s="68"/>
      <c r="FN10" s="68"/>
      <c r="FO10" s="68"/>
      <c r="FP10" s="68"/>
      <c r="FQ10" s="68"/>
      <c r="FR10" s="68"/>
      <c r="FS10" s="68"/>
      <c r="FT10" s="68"/>
      <c r="FU10" s="68"/>
      <c r="FV10" s="68"/>
      <c r="FW10" s="68"/>
      <c r="FX10" s="68"/>
      <c r="FY10" s="68"/>
      <c r="FZ10" s="68"/>
      <c r="GA10" s="68"/>
      <c r="GB10" s="68"/>
      <c r="GC10" s="68"/>
      <c r="GD10" s="68"/>
      <c r="GE10" s="68"/>
      <c r="GF10" s="68"/>
      <c r="GG10" s="68"/>
      <c r="GH10" s="68"/>
      <c r="GI10" s="68"/>
      <c r="GJ10" s="68"/>
      <c r="GK10" s="68"/>
      <c r="GL10" s="68"/>
      <c r="GM10" s="68"/>
      <c r="GN10" s="68"/>
      <c r="GO10" s="68"/>
      <c r="GP10" s="68"/>
      <c r="GQ10" s="68"/>
      <c r="GR10" s="68"/>
      <c r="GS10" s="68"/>
      <c r="GT10" s="68"/>
      <c r="GU10" s="68"/>
      <c r="GV10" s="68"/>
      <c r="GW10" s="68"/>
      <c r="GX10" s="68"/>
      <c r="GY10" s="68"/>
      <c r="GZ10" s="68"/>
      <c r="HA10" s="68"/>
      <c r="HB10" s="68"/>
      <c r="HC10" s="68"/>
      <c r="HD10" s="68"/>
      <c r="HE10" s="68"/>
      <c r="HF10" s="68"/>
      <c r="HG10" s="68"/>
      <c r="HH10" s="68"/>
      <c r="HI10" s="68"/>
      <c r="HJ10" s="68"/>
      <c r="HK10" s="68"/>
      <c r="HL10" s="68"/>
      <c r="HM10" s="68"/>
      <c r="HN10" s="68"/>
      <c r="HO10" s="68"/>
      <c r="HP10" s="68"/>
      <c r="HQ10" s="68"/>
      <c r="HR10" s="68"/>
      <c r="HS10" s="68"/>
      <c r="HT10" s="68"/>
      <c r="HU10" s="68"/>
      <c r="HV10" s="68"/>
      <c r="HW10" s="68"/>
      <c r="HX10" s="68"/>
      <c r="HY10" s="68"/>
      <c r="HZ10" s="68"/>
      <c r="IA10" s="68"/>
      <c r="IB10" s="68"/>
      <c r="IC10" s="68"/>
      <c r="ID10" s="68"/>
      <c r="IE10" s="68"/>
      <c r="IF10" s="68"/>
      <c r="IG10" s="68"/>
      <c r="IH10" s="68"/>
      <c r="II10" s="68"/>
      <c r="IJ10" s="68"/>
      <c r="IK10" s="68"/>
      <c r="IL10" s="68"/>
      <c r="IM10" s="68"/>
      <c r="IN10" s="68"/>
      <c r="IO10" s="68"/>
      <c r="IP10" s="68"/>
      <c r="IQ10" s="68"/>
      <c r="IR10" s="68"/>
      <c r="IS10" s="68"/>
      <c r="IT10" s="68"/>
      <c r="IU10" s="68"/>
      <c r="IV10" s="68"/>
      <c r="IW10" s="68"/>
      <c r="IX10" s="68"/>
      <c r="IY10" s="68"/>
      <c r="IZ10" s="68"/>
    </row>
    <row r="11" spans="1:260" ht="15.75" customHeight="1">
      <c r="A11" s="54" t="s">
        <v>296</v>
      </c>
      <c r="B11" s="150" t="str">
        <f>IF(報名總表及收費!B10=0,"",報名總表及收費!B10)</f>
        <v/>
      </c>
      <c r="C11" s="150"/>
      <c r="D11" s="73"/>
      <c r="E11" s="54" t="s">
        <v>0</v>
      </c>
      <c r="F11" s="74" t="str">
        <f>報名總表及收費!F10</f>
        <v>屬會新秀游泳比賽(第一天)</v>
      </c>
      <c r="G11" s="75"/>
      <c r="H11" s="75"/>
      <c r="I11" s="75"/>
      <c r="J11" s="76"/>
      <c r="K11" s="71"/>
      <c r="L11" s="71"/>
      <c r="M11" s="71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8"/>
      <c r="BO11" s="68"/>
      <c r="BP11" s="68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  <c r="CZ11" s="68"/>
      <c r="DA11" s="68"/>
      <c r="DB11" s="68"/>
      <c r="DC11" s="68"/>
      <c r="DD11" s="68"/>
      <c r="DE11" s="68"/>
      <c r="DF11" s="68"/>
      <c r="DG11" s="68"/>
      <c r="DH11" s="68"/>
      <c r="DI11" s="68"/>
      <c r="DJ11" s="68"/>
      <c r="DK11" s="68"/>
      <c r="DL11" s="68"/>
      <c r="DM11" s="68"/>
      <c r="DN11" s="68"/>
      <c r="DO11" s="68"/>
      <c r="DP11" s="68"/>
      <c r="DQ11" s="68"/>
      <c r="DR11" s="68"/>
      <c r="DS11" s="68"/>
      <c r="DT11" s="68"/>
      <c r="DU11" s="68"/>
      <c r="DV11" s="68"/>
      <c r="DW11" s="68"/>
      <c r="DX11" s="68"/>
      <c r="DY11" s="68"/>
      <c r="DZ11" s="68"/>
      <c r="EA11" s="68"/>
      <c r="EB11" s="68"/>
      <c r="EC11" s="68"/>
      <c r="ED11" s="68"/>
      <c r="EE11" s="68"/>
      <c r="EF11" s="68"/>
      <c r="EG11" s="68"/>
      <c r="EH11" s="68"/>
      <c r="EI11" s="68"/>
      <c r="EJ11" s="68"/>
      <c r="EK11" s="68"/>
      <c r="EL11" s="68"/>
      <c r="EM11" s="68"/>
      <c r="EN11" s="68"/>
      <c r="EO11" s="68"/>
      <c r="EP11" s="68"/>
      <c r="EQ11" s="68"/>
      <c r="ER11" s="68"/>
      <c r="ES11" s="68"/>
      <c r="ET11" s="68"/>
      <c r="EU11" s="68"/>
      <c r="EV11" s="68"/>
      <c r="EW11" s="68"/>
      <c r="EX11" s="68"/>
      <c r="EY11" s="68"/>
      <c r="EZ11" s="68"/>
      <c r="FA11" s="68"/>
      <c r="FB11" s="68"/>
      <c r="FC11" s="68"/>
      <c r="FD11" s="68"/>
      <c r="FE11" s="68"/>
      <c r="FF11" s="68"/>
      <c r="FG11" s="68"/>
      <c r="FH11" s="68"/>
      <c r="FI11" s="68"/>
      <c r="FJ11" s="68"/>
      <c r="FK11" s="68"/>
      <c r="FL11" s="68"/>
      <c r="FM11" s="68"/>
      <c r="FN11" s="68"/>
      <c r="FO11" s="68"/>
      <c r="FP11" s="68"/>
      <c r="FQ11" s="68"/>
      <c r="FR11" s="68"/>
      <c r="FS11" s="68"/>
      <c r="FT11" s="68"/>
      <c r="FU11" s="68"/>
      <c r="FV11" s="68"/>
      <c r="FW11" s="68"/>
      <c r="FX11" s="68"/>
      <c r="FY11" s="68"/>
      <c r="FZ11" s="68"/>
      <c r="GA11" s="68"/>
      <c r="GB11" s="68"/>
      <c r="GC11" s="68"/>
      <c r="GD11" s="68"/>
      <c r="GE11" s="68"/>
      <c r="GF11" s="68"/>
      <c r="GG11" s="68"/>
      <c r="GH11" s="68"/>
      <c r="GI11" s="68"/>
      <c r="GJ11" s="68"/>
      <c r="GK11" s="68"/>
      <c r="GL11" s="68"/>
      <c r="GM11" s="68"/>
      <c r="GN11" s="68"/>
      <c r="GO11" s="68"/>
      <c r="GP11" s="68"/>
      <c r="GQ11" s="68"/>
      <c r="GR11" s="68"/>
      <c r="GS11" s="68"/>
      <c r="GT11" s="68"/>
      <c r="GU11" s="68"/>
      <c r="GV11" s="68"/>
      <c r="GW11" s="68"/>
      <c r="GX11" s="68"/>
      <c r="GY11" s="68"/>
      <c r="GZ11" s="68"/>
      <c r="HA11" s="68"/>
      <c r="HB11" s="68"/>
      <c r="HC11" s="68"/>
      <c r="HD11" s="68"/>
      <c r="HE11" s="68"/>
      <c r="HF11" s="68"/>
      <c r="HG11" s="68"/>
      <c r="HH11" s="68"/>
      <c r="HI11" s="68"/>
      <c r="HJ11" s="68"/>
      <c r="HK11" s="68"/>
      <c r="HL11" s="68"/>
      <c r="HM11" s="68"/>
      <c r="HN11" s="68"/>
      <c r="HO11" s="68"/>
      <c r="HP11" s="68"/>
      <c r="HQ11" s="68"/>
      <c r="HR11" s="68"/>
      <c r="HS11" s="68"/>
      <c r="HT11" s="68"/>
      <c r="HU11" s="68"/>
      <c r="HV11" s="68"/>
      <c r="HW11" s="68"/>
      <c r="HX11" s="68"/>
      <c r="HY11" s="68"/>
      <c r="HZ11" s="68"/>
      <c r="IA11" s="68"/>
      <c r="IB11" s="68"/>
      <c r="IC11" s="68"/>
      <c r="ID11" s="68"/>
      <c r="IE11" s="68"/>
      <c r="IF11" s="68"/>
      <c r="IG11" s="68"/>
      <c r="IH11" s="68"/>
      <c r="II11" s="68"/>
      <c r="IJ11" s="68"/>
      <c r="IK11" s="68"/>
      <c r="IL11" s="68"/>
      <c r="IM11" s="68"/>
      <c r="IN11" s="68"/>
      <c r="IO11" s="68"/>
      <c r="IP11" s="68"/>
      <c r="IQ11" s="68"/>
      <c r="IR11" s="68"/>
      <c r="IS11" s="68"/>
      <c r="IT11" s="68"/>
      <c r="IU11" s="68"/>
      <c r="IV11" s="68"/>
      <c r="IW11" s="68"/>
      <c r="IX11" s="68"/>
      <c r="IY11" s="68"/>
      <c r="IZ11" s="68"/>
    </row>
    <row r="12" spans="1:260" ht="15.75" customHeight="1">
      <c r="A12" s="54" t="s">
        <v>4</v>
      </c>
      <c r="B12" s="150" t="str">
        <f>IF(報名總表及收費!B11=0,"",報名總表及收費!B11)</f>
        <v/>
      </c>
      <c r="C12" s="150"/>
      <c r="D12" s="73"/>
      <c r="E12" s="54" t="s">
        <v>1</v>
      </c>
      <c r="F12" s="56">
        <f>報名總表及收費!F11</f>
        <v>46152</v>
      </c>
      <c r="G12" s="77"/>
      <c r="H12" s="77"/>
      <c r="I12" s="77"/>
      <c r="J12" s="78"/>
      <c r="K12" s="71"/>
      <c r="L12" s="71"/>
      <c r="M12" s="71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  <c r="BC12" s="68"/>
      <c r="BD12" s="68"/>
      <c r="BE12" s="68"/>
      <c r="BF12" s="68"/>
      <c r="BG12" s="68"/>
      <c r="BH12" s="68"/>
      <c r="BI12" s="68"/>
      <c r="BJ12" s="68"/>
      <c r="BK12" s="68"/>
      <c r="BL12" s="68"/>
      <c r="BM12" s="68"/>
      <c r="BN12" s="68"/>
      <c r="BO12" s="68"/>
      <c r="BP12" s="68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8"/>
      <c r="CO12" s="68"/>
      <c r="CP12" s="68"/>
      <c r="CQ12" s="68"/>
      <c r="CR12" s="68"/>
      <c r="CS12" s="68"/>
      <c r="CT12" s="68"/>
      <c r="CU12" s="68"/>
      <c r="CV12" s="68"/>
      <c r="CW12" s="68"/>
      <c r="CX12" s="68"/>
      <c r="CY12" s="68"/>
      <c r="CZ12" s="68"/>
      <c r="DA12" s="68"/>
      <c r="DB12" s="68"/>
      <c r="DC12" s="68"/>
      <c r="DD12" s="68"/>
      <c r="DE12" s="68"/>
      <c r="DF12" s="68"/>
      <c r="DG12" s="68"/>
      <c r="DH12" s="68"/>
      <c r="DI12" s="68"/>
      <c r="DJ12" s="68"/>
      <c r="DK12" s="68"/>
      <c r="DL12" s="68"/>
      <c r="DM12" s="68"/>
      <c r="DN12" s="68"/>
      <c r="DO12" s="68"/>
      <c r="DP12" s="68"/>
      <c r="DQ12" s="68"/>
      <c r="DR12" s="68"/>
      <c r="DS12" s="68"/>
      <c r="DT12" s="68"/>
      <c r="DU12" s="68"/>
      <c r="DV12" s="68"/>
      <c r="DW12" s="68"/>
      <c r="DX12" s="68"/>
      <c r="DY12" s="68"/>
      <c r="DZ12" s="68"/>
      <c r="EA12" s="68"/>
      <c r="EB12" s="68"/>
      <c r="EC12" s="68"/>
      <c r="ED12" s="68"/>
      <c r="EE12" s="68"/>
      <c r="EF12" s="68"/>
      <c r="EG12" s="68"/>
      <c r="EH12" s="68"/>
      <c r="EI12" s="68"/>
      <c r="EJ12" s="68"/>
      <c r="EK12" s="68"/>
      <c r="EL12" s="68"/>
      <c r="EM12" s="68"/>
      <c r="EN12" s="68"/>
      <c r="EO12" s="68"/>
      <c r="EP12" s="68"/>
      <c r="EQ12" s="68"/>
      <c r="ER12" s="68"/>
      <c r="ES12" s="68"/>
      <c r="ET12" s="68"/>
      <c r="EU12" s="68"/>
      <c r="EV12" s="68"/>
      <c r="EW12" s="68"/>
      <c r="EX12" s="68"/>
      <c r="EY12" s="68"/>
      <c r="EZ12" s="68"/>
      <c r="FA12" s="68"/>
      <c r="FB12" s="68"/>
      <c r="FC12" s="68"/>
      <c r="FD12" s="68"/>
      <c r="FE12" s="68"/>
      <c r="FF12" s="68"/>
      <c r="FG12" s="68"/>
      <c r="FH12" s="68"/>
      <c r="FI12" s="68"/>
      <c r="FJ12" s="68"/>
      <c r="FK12" s="68"/>
      <c r="FL12" s="68"/>
      <c r="FM12" s="68"/>
      <c r="FN12" s="68"/>
      <c r="FO12" s="68"/>
      <c r="FP12" s="68"/>
      <c r="FQ12" s="68"/>
      <c r="FR12" s="68"/>
      <c r="FS12" s="68"/>
      <c r="FT12" s="68"/>
      <c r="FU12" s="68"/>
      <c r="FV12" s="68"/>
      <c r="FW12" s="68"/>
      <c r="FX12" s="68"/>
      <c r="FY12" s="68"/>
      <c r="FZ12" s="68"/>
      <c r="GA12" s="68"/>
      <c r="GB12" s="68"/>
      <c r="GC12" s="68"/>
      <c r="GD12" s="68"/>
      <c r="GE12" s="68"/>
      <c r="GF12" s="68"/>
      <c r="GG12" s="68"/>
      <c r="GH12" s="68"/>
      <c r="GI12" s="68"/>
      <c r="GJ12" s="68"/>
      <c r="GK12" s="68"/>
      <c r="GL12" s="68"/>
      <c r="GM12" s="68"/>
      <c r="GN12" s="68"/>
      <c r="GO12" s="68"/>
      <c r="GP12" s="68"/>
      <c r="GQ12" s="68"/>
      <c r="GR12" s="68"/>
      <c r="GS12" s="68"/>
      <c r="GT12" s="68"/>
      <c r="GU12" s="68"/>
      <c r="GV12" s="68"/>
      <c r="GW12" s="68"/>
      <c r="GX12" s="68"/>
      <c r="GY12" s="68"/>
      <c r="GZ12" s="68"/>
      <c r="HA12" s="68"/>
      <c r="HB12" s="68"/>
      <c r="HC12" s="68"/>
      <c r="HD12" s="68"/>
      <c r="HE12" s="68"/>
      <c r="HF12" s="68"/>
      <c r="HG12" s="68"/>
      <c r="HH12" s="68"/>
      <c r="HI12" s="68"/>
      <c r="HJ12" s="68"/>
      <c r="HK12" s="68"/>
      <c r="HL12" s="68"/>
      <c r="HM12" s="68"/>
      <c r="HN12" s="68"/>
      <c r="HO12" s="68"/>
      <c r="HP12" s="68"/>
      <c r="HQ12" s="68"/>
      <c r="HR12" s="68"/>
      <c r="HS12" s="68"/>
      <c r="HT12" s="68"/>
      <c r="HU12" s="68"/>
      <c r="HV12" s="68"/>
      <c r="HW12" s="68"/>
      <c r="HX12" s="68"/>
      <c r="HY12" s="68"/>
      <c r="HZ12" s="68"/>
      <c r="IA12" s="68"/>
      <c r="IB12" s="68"/>
      <c r="IC12" s="68"/>
      <c r="ID12" s="68"/>
      <c r="IE12" s="68"/>
      <c r="IF12" s="68"/>
      <c r="IG12" s="68"/>
      <c r="IH12" s="68"/>
      <c r="II12" s="68"/>
      <c r="IJ12" s="68"/>
      <c r="IK12" s="68"/>
      <c r="IL12" s="68"/>
      <c r="IM12" s="68"/>
      <c r="IN12" s="68"/>
      <c r="IO12" s="68"/>
      <c r="IP12" s="68"/>
      <c r="IQ12" s="68"/>
      <c r="IR12" s="68"/>
      <c r="IS12" s="68"/>
      <c r="IT12" s="68"/>
      <c r="IU12" s="68"/>
      <c r="IV12" s="68"/>
      <c r="IW12" s="68"/>
      <c r="IX12" s="68"/>
      <c r="IY12" s="68"/>
      <c r="IZ12" s="68"/>
    </row>
    <row r="13" spans="1:260" ht="15.75" customHeight="1">
      <c r="A13" s="79" t="s">
        <v>5</v>
      </c>
      <c r="B13" s="151" t="str">
        <f>IF(報名總表及收費!B12=0,"",報名總表及收費!B12)</f>
        <v/>
      </c>
      <c r="C13" s="151"/>
      <c r="D13" s="80"/>
      <c r="E13" s="79" t="s">
        <v>2</v>
      </c>
      <c r="F13" s="81" t="str">
        <f>報名總表及收費!F12</f>
        <v>大環山游泳池</v>
      </c>
      <c r="G13" s="75"/>
      <c r="H13" s="75"/>
      <c r="I13" s="75"/>
      <c r="J13" s="76"/>
      <c r="K13" s="71"/>
      <c r="L13" s="71"/>
      <c r="M13" s="71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8"/>
      <c r="BD13" s="68"/>
      <c r="BE13" s="68"/>
      <c r="BF13" s="68"/>
      <c r="BG13" s="68"/>
      <c r="BH13" s="68"/>
      <c r="BI13" s="68"/>
      <c r="BJ13" s="68"/>
      <c r="BK13" s="68"/>
      <c r="BL13" s="68"/>
      <c r="BM13" s="68"/>
      <c r="BN13" s="68"/>
      <c r="BO13" s="68"/>
      <c r="BP13" s="68"/>
      <c r="BQ13" s="68"/>
      <c r="BR13" s="68"/>
      <c r="BS13" s="68"/>
      <c r="BT13" s="68"/>
      <c r="BU13" s="68"/>
      <c r="BV13" s="68"/>
      <c r="BW13" s="68"/>
      <c r="BX13" s="68"/>
      <c r="BY13" s="68"/>
      <c r="BZ13" s="68"/>
      <c r="CA13" s="68"/>
      <c r="CB13" s="68"/>
      <c r="CC13" s="68"/>
      <c r="CD13" s="68"/>
      <c r="CE13" s="68"/>
      <c r="CF13" s="68"/>
      <c r="CG13" s="68"/>
      <c r="CH13" s="68"/>
      <c r="CI13" s="68"/>
      <c r="CJ13" s="68"/>
      <c r="CK13" s="68"/>
      <c r="CL13" s="68"/>
      <c r="CM13" s="68"/>
      <c r="CN13" s="68"/>
      <c r="CO13" s="68"/>
      <c r="CP13" s="68"/>
      <c r="CQ13" s="68"/>
      <c r="CR13" s="68"/>
      <c r="CS13" s="68"/>
      <c r="CT13" s="68"/>
      <c r="CU13" s="68"/>
      <c r="CV13" s="68"/>
      <c r="CW13" s="68"/>
      <c r="CX13" s="68"/>
      <c r="CY13" s="68"/>
      <c r="CZ13" s="68"/>
      <c r="DA13" s="68"/>
      <c r="DB13" s="68"/>
      <c r="DC13" s="68"/>
      <c r="DD13" s="68"/>
      <c r="DE13" s="68"/>
      <c r="DF13" s="68"/>
      <c r="DG13" s="68"/>
      <c r="DH13" s="68"/>
      <c r="DI13" s="68"/>
      <c r="DJ13" s="68"/>
      <c r="DK13" s="68"/>
      <c r="DL13" s="68"/>
      <c r="DM13" s="68"/>
      <c r="DN13" s="68"/>
      <c r="DO13" s="68"/>
      <c r="DP13" s="68"/>
      <c r="DQ13" s="68"/>
      <c r="DR13" s="68"/>
      <c r="DS13" s="68"/>
      <c r="DT13" s="68"/>
      <c r="DU13" s="68"/>
      <c r="DV13" s="68"/>
      <c r="DW13" s="68"/>
      <c r="DX13" s="68"/>
      <c r="DY13" s="68"/>
      <c r="DZ13" s="68"/>
      <c r="EA13" s="68"/>
      <c r="EB13" s="68"/>
      <c r="EC13" s="68"/>
      <c r="ED13" s="68"/>
      <c r="EE13" s="68"/>
      <c r="EF13" s="68"/>
      <c r="EG13" s="68"/>
      <c r="EH13" s="68"/>
      <c r="EI13" s="68"/>
      <c r="EJ13" s="68"/>
      <c r="EK13" s="68"/>
      <c r="EL13" s="68"/>
      <c r="EM13" s="68"/>
      <c r="EN13" s="68"/>
      <c r="EO13" s="68"/>
      <c r="EP13" s="68"/>
      <c r="EQ13" s="68"/>
      <c r="ER13" s="68"/>
      <c r="ES13" s="68"/>
      <c r="ET13" s="68"/>
      <c r="EU13" s="68"/>
      <c r="EV13" s="68"/>
      <c r="EW13" s="68"/>
      <c r="EX13" s="68"/>
      <c r="EY13" s="68"/>
      <c r="EZ13" s="68"/>
      <c r="FA13" s="68"/>
      <c r="FB13" s="68"/>
      <c r="FC13" s="68"/>
      <c r="FD13" s="68"/>
      <c r="FE13" s="68"/>
      <c r="FF13" s="68"/>
      <c r="FG13" s="68"/>
      <c r="FH13" s="68"/>
      <c r="FI13" s="68"/>
      <c r="FJ13" s="68"/>
      <c r="FK13" s="68"/>
      <c r="FL13" s="68"/>
      <c r="FM13" s="68"/>
      <c r="FN13" s="68"/>
      <c r="FO13" s="68"/>
      <c r="FP13" s="68"/>
      <c r="FQ13" s="68"/>
      <c r="FR13" s="68"/>
      <c r="FS13" s="68"/>
      <c r="FT13" s="68"/>
      <c r="FU13" s="68"/>
      <c r="FV13" s="68"/>
      <c r="FW13" s="68"/>
      <c r="FX13" s="68"/>
      <c r="FY13" s="68"/>
      <c r="FZ13" s="68"/>
      <c r="GA13" s="68"/>
      <c r="GB13" s="68"/>
      <c r="GC13" s="68"/>
      <c r="GD13" s="68"/>
      <c r="GE13" s="68"/>
      <c r="GF13" s="68"/>
      <c r="GG13" s="68"/>
      <c r="GH13" s="68"/>
      <c r="GI13" s="68"/>
      <c r="GJ13" s="68"/>
      <c r="GK13" s="68"/>
      <c r="GL13" s="68"/>
      <c r="GM13" s="68"/>
      <c r="GN13" s="68"/>
      <c r="GO13" s="68"/>
      <c r="GP13" s="68"/>
      <c r="GQ13" s="68"/>
      <c r="GR13" s="68"/>
      <c r="GS13" s="68"/>
      <c r="GT13" s="68"/>
      <c r="GU13" s="68"/>
      <c r="GV13" s="68"/>
      <c r="GW13" s="68"/>
      <c r="GX13" s="68"/>
      <c r="GY13" s="68"/>
      <c r="GZ13" s="68"/>
      <c r="HA13" s="68"/>
      <c r="HB13" s="68"/>
      <c r="HC13" s="68"/>
      <c r="HD13" s="68"/>
      <c r="HE13" s="68"/>
      <c r="HF13" s="68"/>
      <c r="HG13" s="68"/>
      <c r="HH13" s="68"/>
      <c r="HI13" s="68"/>
      <c r="HJ13" s="68"/>
      <c r="HK13" s="68"/>
      <c r="HL13" s="68"/>
      <c r="HM13" s="68"/>
      <c r="HN13" s="68"/>
      <c r="HO13" s="68"/>
      <c r="HP13" s="68"/>
      <c r="HQ13" s="68"/>
      <c r="HR13" s="68"/>
      <c r="HS13" s="68"/>
      <c r="HT13" s="68"/>
      <c r="HU13" s="68"/>
      <c r="HV13" s="68"/>
      <c r="HW13" s="68"/>
      <c r="HX13" s="68"/>
      <c r="HY13" s="68"/>
      <c r="HZ13" s="68"/>
      <c r="IA13" s="68"/>
      <c r="IB13" s="68"/>
      <c r="IC13" s="68"/>
      <c r="ID13" s="68"/>
      <c r="IE13" s="68"/>
      <c r="IF13" s="68"/>
      <c r="IG13" s="68"/>
      <c r="IH13" s="68"/>
      <c r="II13" s="68"/>
      <c r="IJ13" s="68"/>
      <c r="IK13" s="68"/>
      <c r="IL13" s="68"/>
      <c r="IM13" s="68"/>
      <c r="IN13" s="68"/>
      <c r="IO13" s="68"/>
      <c r="IP13" s="68"/>
      <c r="IQ13" s="68"/>
      <c r="IR13" s="68"/>
      <c r="IS13" s="68"/>
      <c r="IT13" s="68"/>
      <c r="IU13" s="68"/>
      <c r="IV13" s="68"/>
      <c r="IW13" s="68"/>
      <c r="IX13" s="68"/>
      <c r="IY13" s="68"/>
      <c r="IZ13" s="68"/>
    </row>
    <row r="14" spans="1:260" ht="15.75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71"/>
      <c r="L14" s="71"/>
      <c r="M14" s="71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/>
      <c r="BU14" s="68"/>
      <c r="BV14" s="68"/>
      <c r="BW14" s="68"/>
      <c r="BX14" s="68"/>
      <c r="BY14" s="68"/>
      <c r="BZ14" s="68"/>
      <c r="CA14" s="68"/>
      <c r="CB14" s="68"/>
      <c r="CC14" s="68"/>
      <c r="CD14" s="68"/>
      <c r="CE14" s="68"/>
      <c r="CF14" s="68"/>
      <c r="CG14" s="68"/>
      <c r="CH14" s="68"/>
      <c r="CI14" s="68"/>
      <c r="CJ14" s="68"/>
      <c r="CK14" s="68"/>
      <c r="CL14" s="68"/>
      <c r="CM14" s="68"/>
      <c r="CN14" s="68"/>
      <c r="CO14" s="68"/>
      <c r="CP14" s="68"/>
      <c r="CQ14" s="68"/>
      <c r="CR14" s="68"/>
      <c r="CS14" s="68"/>
      <c r="CT14" s="68"/>
      <c r="CU14" s="68"/>
      <c r="CV14" s="68"/>
      <c r="CW14" s="68"/>
      <c r="CX14" s="68"/>
      <c r="CY14" s="68"/>
      <c r="CZ14" s="68"/>
      <c r="DA14" s="68"/>
      <c r="DB14" s="68"/>
      <c r="DC14" s="68"/>
      <c r="DD14" s="68"/>
      <c r="DE14" s="68"/>
      <c r="DF14" s="68"/>
      <c r="DG14" s="68"/>
      <c r="DH14" s="68"/>
      <c r="DI14" s="68"/>
      <c r="DJ14" s="68"/>
      <c r="DK14" s="68"/>
      <c r="DL14" s="68"/>
      <c r="DM14" s="68"/>
      <c r="DN14" s="68"/>
      <c r="DO14" s="68"/>
      <c r="DP14" s="68"/>
      <c r="DQ14" s="68"/>
      <c r="DR14" s="68"/>
      <c r="DS14" s="68"/>
      <c r="DT14" s="68"/>
      <c r="DU14" s="68"/>
      <c r="DV14" s="68"/>
      <c r="DW14" s="68"/>
      <c r="DX14" s="68"/>
      <c r="DY14" s="68"/>
      <c r="DZ14" s="68"/>
      <c r="EA14" s="68"/>
      <c r="EB14" s="68"/>
      <c r="EC14" s="68"/>
      <c r="ED14" s="68"/>
      <c r="EE14" s="68"/>
      <c r="EF14" s="68"/>
      <c r="EG14" s="68"/>
      <c r="EH14" s="68"/>
      <c r="EI14" s="68"/>
      <c r="EJ14" s="68"/>
      <c r="EK14" s="68"/>
      <c r="EL14" s="68"/>
      <c r="EM14" s="68"/>
      <c r="EN14" s="68"/>
      <c r="EO14" s="68"/>
      <c r="EP14" s="68"/>
      <c r="EQ14" s="68"/>
      <c r="ER14" s="68"/>
      <c r="ES14" s="68"/>
      <c r="ET14" s="68"/>
      <c r="EU14" s="68"/>
      <c r="EV14" s="68"/>
      <c r="EW14" s="68"/>
      <c r="EX14" s="68"/>
      <c r="EY14" s="68"/>
      <c r="EZ14" s="68"/>
      <c r="FA14" s="68"/>
      <c r="FB14" s="68"/>
      <c r="FC14" s="68"/>
      <c r="FD14" s="68"/>
      <c r="FE14" s="68"/>
      <c r="FF14" s="68"/>
      <c r="FG14" s="68"/>
      <c r="FH14" s="68"/>
      <c r="FI14" s="68"/>
      <c r="FJ14" s="68"/>
      <c r="FK14" s="68"/>
      <c r="FL14" s="68"/>
      <c r="FM14" s="68"/>
      <c r="FN14" s="68"/>
      <c r="FO14" s="68"/>
      <c r="FP14" s="68"/>
      <c r="FQ14" s="68"/>
      <c r="FR14" s="68"/>
      <c r="FS14" s="68"/>
      <c r="FT14" s="68"/>
      <c r="FU14" s="68"/>
      <c r="FV14" s="68"/>
      <c r="FW14" s="68"/>
      <c r="FX14" s="68"/>
      <c r="FY14" s="68"/>
      <c r="FZ14" s="68"/>
      <c r="GA14" s="68"/>
      <c r="GB14" s="68"/>
      <c r="GC14" s="68"/>
      <c r="GD14" s="68"/>
      <c r="GE14" s="68"/>
      <c r="GF14" s="68"/>
      <c r="GG14" s="68"/>
      <c r="GH14" s="68"/>
      <c r="GI14" s="68"/>
      <c r="GJ14" s="68"/>
      <c r="GK14" s="68"/>
      <c r="GL14" s="68"/>
      <c r="GM14" s="68"/>
      <c r="GN14" s="68"/>
      <c r="GO14" s="68"/>
      <c r="GP14" s="68"/>
      <c r="GQ14" s="68"/>
      <c r="GR14" s="68"/>
      <c r="GS14" s="68"/>
      <c r="GT14" s="68"/>
      <c r="GU14" s="68"/>
      <c r="GV14" s="68"/>
      <c r="GW14" s="68"/>
      <c r="GX14" s="68"/>
      <c r="GY14" s="68"/>
      <c r="GZ14" s="68"/>
      <c r="HA14" s="68"/>
      <c r="HB14" s="68"/>
      <c r="HC14" s="68"/>
      <c r="HD14" s="68"/>
      <c r="HE14" s="68"/>
      <c r="HF14" s="68"/>
      <c r="HG14" s="68"/>
      <c r="HH14" s="68"/>
      <c r="HI14" s="68"/>
      <c r="HJ14" s="68"/>
      <c r="HK14" s="68"/>
      <c r="HL14" s="68"/>
      <c r="HM14" s="68"/>
      <c r="HN14" s="68"/>
      <c r="HO14" s="68"/>
      <c r="HP14" s="68"/>
      <c r="HQ14" s="68"/>
      <c r="HR14" s="68"/>
      <c r="HS14" s="68"/>
      <c r="HT14" s="68"/>
      <c r="HU14" s="68"/>
      <c r="HV14" s="68"/>
      <c r="HW14" s="68"/>
      <c r="HX14" s="68"/>
      <c r="HY14" s="68"/>
      <c r="HZ14" s="68"/>
      <c r="IA14" s="68"/>
      <c r="IB14" s="68"/>
      <c r="IC14" s="68"/>
      <c r="ID14" s="68"/>
      <c r="IE14" s="68"/>
      <c r="IF14" s="68"/>
      <c r="IG14" s="68"/>
      <c r="IH14" s="68"/>
      <c r="II14" s="68"/>
      <c r="IJ14" s="68"/>
      <c r="IK14" s="68"/>
      <c r="IL14" s="68"/>
      <c r="IM14" s="68"/>
      <c r="IN14" s="68"/>
      <c r="IO14" s="68"/>
      <c r="IP14" s="68"/>
      <c r="IQ14" s="68"/>
      <c r="IR14" s="68"/>
      <c r="IS14" s="68"/>
      <c r="IT14" s="68"/>
      <c r="IU14" s="68"/>
      <c r="IV14" s="68"/>
      <c r="IW14" s="68"/>
      <c r="IX14" s="68"/>
      <c r="IY14" s="68"/>
      <c r="IZ14" s="68"/>
    </row>
    <row r="15" spans="1:260" ht="15.75" customHeight="1">
      <c r="A15" s="82"/>
      <c r="B15" s="152" t="s">
        <v>51</v>
      </c>
      <c r="C15" s="152"/>
      <c r="D15" s="83"/>
      <c r="E15" s="54" t="s">
        <v>16</v>
      </c>
      <c r="F15" s="54" t="s">
        <v>49</v>
      </c>
      <c r="G15" s="84" t="s">
        <v>17</v>
      </c>
      <c r="H15" s="72"/>
      <c r="I15" s="72"/>
      <c r="J15" s="72" t="s">
        <v>117</v>
      </c>
      <c r="L15" s="72" t="s">
        <v>52</v>
      </c>
      <c r="M15" s="72" t="s">
        <v>48</v>
      </c>
    </row>
    <row r="16" spans="1:260" ht="15.75" customHeight="1">
      <c r="A16" s="144" t="s">
        <v>49</v>
      </c>
      <c r="B16" s="146" t="str">
        <f>IF(報名總表及收費!$B$10=0,"",報名總表及收費!$B$10)</f>
        <v/>
      </c>
      <c r="C16" s="146"/>
      <c r="D16" s="85"/>
      <c r="E16" s="86">
        <f>VLOOKUP(報名總表及收費!$H$30,報名總表及收費!$L$2:$AX$6,10,FALSE)</f>
        <v>34</v>
      </c>
      <c r="F16" s="86" t="str">
        <f>VLOOKUP(報名總表及收費!$H$30,報名總表及收費!$L$2:$AX$6,11,FALSE)</f>
        <v>4X50米四式階梯接力</v>
      </c>
      <c r="G16" s="87"/>
      <c r="H16" s="88"/>
      <c r="I16" s="88"/>
      <c r="J16" s="89" t="str">
        <f>IF(B16="","",IF(G16="","未報名",""))</f>
        <v/>
      </c>
      <c r="L16" s="72">
        <f>E16</f>
        <v>34</v>
      </c>
      <c r="M16" s="72">
        <f>COUNTA(G16)</f>
        <v>0</v>
      </c>
    </row>
    <row r="17" spans="1:260" ht="15.75" customHeight="1">
      <c r="A17" s="145"/>
      <c r="B17" s="146" t="str">
        <f>IF(報名總表及收費!$B$10=0,"",報名總表及收費!$B$10)</f>
        <v/>
      </c>
      <c r="C17" s="146"/>
      <c r="D17" s="85"/>
      <c r="E17" s="86">
        <f>VLOOKUP(報名總表及收費!$H$30,報名總表及收費!$L$2:$AX$6,12,FALSE)</f>
        <v>36</v>
      </c>
      <c r="F17" s="86" t="str">
        <f>VLOOKUP(報名總表及收費!$H$30,報名總表及收費!$L$2:$AX$6,13,FALSE)</f>
        <v>4X50米自由式階梯接力</v>
      </c>
      <c r="G17" s="87"/>
      <c r="H17" s="88"/>
      <c r="I17" s="88"/>
      <c r="J17" s="89" t="str">
        <f t="shared" ref="J17:J21" si="0">IF(B17="","",IF(G17="","未報名",""))</f>
        <v/>
      </c>
      <c r="L17" s="72">
        <f>E17</f>
        <v>36</v>
      </c>
      <c r="M17" s="72">
        <f>COUNTA(G17)</f>
        <v>0</v>
      </c>
    </row>
    <row r="18" spans="1:260" ht="15.75" customHeight="1">
      <c r="A18" s="145"/>
      <c r="B18" s="146" t="str">
        <f>IF(E18="","",IF(報名總表及收費!$B$10=0,"",報名總表及收費!$B$10))</f>
        <v/>
      </c>
      <c r="C18" s="146"/>
      <c r="D18" s="85"/>
      <c r="E18" s="86" t="str">
        <f>IF(VLOOKUP(報名總表及收費!$H$30,報名總表及收費!$L$2:$AX$6,14,FALSE)= 0,"",VLOOKUP(報名總表及收費!$H$30,報名總表及收費!$L$2:$AX$6,14,FALSE))</f>
        <v/>
      </c>
      <c r="F18" s="86" t="str">
        <f>IF(VLOOKUP(報名總表及收費!$H$30,報名總表及收費!$L$2:$AX$6,15,FALSE)=0,"",VLOOKUP(報名總表及收費!$H$30,報名總表及收費!$L$2:$AX$6,15,FALSE))</f>
        <v/>
      </c>
      <c r="G18" s="87"/>
      <c r="H18" s="88"/>
      <c r="I18" s="88"/>
      <c r="J18" s="89" t="str">
        <f t="shared" si="0"/>
        <v/>
      </c>
      <c r="L18" s="72" t="str">
        <f>E18</f>
        <v/>
      </c>
      <c r="M18" s="72">
        <f>COUNTA(G18)</f>
        <v>0</v>
      </c>
    </row>
    <row r="19" spans="1:260" ht="15.75" customHeight="1">
      <c r="A19" s="145"/>
      <c r="B19" s="146" t="str">
        <f>IF(E19="","",IF(報名總表及收費!$B$10=0,"",報名總表及收費!$B$10))</f>
        <v/>
      </c>
      <c r="C19" s="146"/>
      <c r="D19" s="85"/>
      <c r="E19" s="86" t="str">
        <f>IF(VLOOKUP(報名總表及收費!$H$30,報名總表及收費!$L$2:$AX$6,16,FALSE)=0,"",VLOOKUP(報名總表及收費!$H$30,報名總表及收費!$L$2:$AX$6,16,FALSE))</f>
        <v/>
      </c>
      <c r="F19" s="86" t="str">
        <f>IF(VLOOKUP(報名總表及收費!$H$30,報名總表及收費!$L$2:$AX$6,17,FALSE)=0,"",VLOOKUP(報名總表及收費!$H$30,報名總表及收費!$L$2:$AX$6,17,FALSE))</f>
        <v/>
      </c>
      <c r="G19" s="87"/>
      <c r="H19" s="88"/>
      <c r="I19" s="88"/>
      <c r="J19" s="89" t="str">
        <f t="shared" si="0"/>
        <v/>
      </c>
      <c r="L19" s="72" t="str">
        <f>E19</f>
        <v/>
      </c>
      <c r="M19" s="72">
        <f>COUNTA(G19)</f>
        <v>0</v>
      </c>
    </row>
    <row r="20" spans="1:260" ht="15.75" customHeight="1">
      <c r="A20" s="145"/>
      <c r="B20" s="146" t="str">
        <f>IF(E20="","",IF(報名總表及收費!$B$10=0,"",報名總表及收費!$B$10))</f>
        <v/>
      </c>
      <c r="C20" s="146"/>
      <c r="D20" s="85"/>
      <c r="E20" s="86" t="str">
        <f>IF(VLOOKUP(報名總表及收費!$H$30,報名總表及收費!$L$2:$AX$6,18,FALSE)=0,"",VLOOKUP(報名總表及收費!$H$30,報名總表及收費!$L$2:$AX$6,18,FALSE))</f>
        <v/>
      </c>
      <c r="F20" s="86" t="str">
        <f>IF(VLOOKUP(報名總表及收費!$H$30,報名總表及收費!$L$2:$AX$6,19,FALSE)=0,"",VLOOKUP(報名總表及收費!$H$30,報名總表及收費!$L$2:$AX$6,19,FALSE))</f>
        <v/>
      </c>
      <c r="G20" s="87"/>
      <c r="H20" s="88"/>
      <c r="I20" s="88"/>
      <c r="J20" s="89" t="str">
        <f t="shared" si="0"/>
        <v/>
      </c>
      <c r="L20" s="72" t="str">
        <f t="shared" ref="L20" si="1">E20</f>
        <v/>
      </c>
      <c r="M20" s="72">
        <f t="shared" ref="M20" si="2">COUNTA(G20)</f>
        <v>0</v>
      </c>
    </row>
    <row r="21" spans="1:260" ht="15.75" customHeight="1">
      <c r="A21" s="145"/>
      <c r="B21" s="146" t="str">
        <f>IF(E21="","",IF(報名總表及收費!$B$10=0,"",報名總表及收費!$B$10))</f>
        <v/>
      </c>
      <c r="C21" s="146"/>
      <c r="D21" s="85"/>
      <c r="E21" s="86" t="str">
        <f>IF(VLOOKUP(報名總表及收費!$H$30,報名總表及收費!$L$2:$AX$6,20,FALSE)=0,"",VLOOKUP(報名總表及收費!$H$30,報名總表及收費!$L$2:$AX$6,20,FALSE))</f>
        <v/>
      </c>
      <c r="F21" s="86" t="str">
        <f>IF(VLOOKUP(報名總表及收費!$H$30,報名總表及收費!$L$2:$AX$6,21,FALSE)=0,"",VLOOKUP(報名總表及收費!$H$30,報名總表及收費!$L$2:$AX$6,21,FALSE))</f>
        <v/>
      </c>
      <c r="G21" s="87"/>
      <c r="H21" s="88"/>
      <c r="I21" s="88"/>
      <c r="J21" s="89" t="str">
        <f t="shared" si="0"/>
        <v/>
      </c>
      <c r="L21" s="72" t="str">
        <f t="shared" ref="L21" si="3">E21</f>
        <v/>
      </c>
      <c r="M21" s="72">
        <f t="shared" ref="M21" si="4">COUNTA(G21)</f>
        <v>0</v>
      </c>
    </row>
    <row r="22" spans="1:260" ht="15.75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71"/>
      <c r="L22" s="71"/>
      <c r="M22" s="71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  <c r="BL22" s="68"/>
      <c r="BM22" s="68"/>
      <c r="BN22" s="68"/>
      <c r="BO22" s="68"/>
      <c r="BP22" s="68"/>
      <c r="BQ22" s="68"/>
      <c r="BR22" s="68"/>
      <c r="BS22" s="68"/>
      <c r="BT22" s="68"/>
      <c r="BU22" s="68"/>
      <c r="BV22" s="68"/>
      <c r="BW22" s="68"/>
      <c r="BX22" s="68"/>
      <c r="BY22" s="68"/>
      <c r="BZ22" s="68"/>
      <c r="CA22" s="68"/>
      <c r="CB22" s="68"/>
      <c r="CC22" s="68"/>
      <c r="CD22" s="68"/>
      <c r="CE22" s="68"/>
      <c r="CF22" s="68"/>
      <c r="CG22" s="68"/>
      <c r="CH22" s="68"/>
      <c r="CI22" s="68"/>
      <c r="CJ22" s="68"/>
      <c r="CK22" s="68"/>
      <c r="CL22" s="68"/>
      <c r="CM22" s="68"/>
      <c r="CN22" s="68"/>
      <c r="CO22" s="68"/>
      <c r="CP22" s="68"/>
      <c r="CQ22" s="68"/>
      <c r="CR22" s="68"/>
      <c r="CS22" s="68"/>
      <c r="CT22" s="68"/>
      <c r="CU22" s="68"/>
      <c r="CV22" s="68"/>
      <c r="CW22" s="68"/>
      <c r="CX22" s="68"/>
      <c r="CY22" s="68"/>
      <c r="CZ22" s="68"/>
      <c r="DA22" s="68"/>
      <c r="DB22" s="68"/>
      <c r="DC22" s="68"/>
      <c r="DD22" s="68"/>
      <c r="DE22" s="68"/>
      <c r="DF22" s="68"/>
      <c r="DG22" s="68"/>
      <c r="DH22" s="68"/>
      <c r="DI22" s="68"/>
      <c r="DJ22" s="68"/>
      <c r="DK22" s="68"/>
      <c r="DL22" s="68"/>
      <c r="DM22" s="68"/>
      <c r="DN22" s="68"/>
      <c r="DO22" s="68"/>
      <c r="DP22" s="68"/>
      <c r="DQ22" s="68"/>
      <c r="DR22" s="68"/>
      <c r="DS22" s="68"/>
      <c r="DT22" s="68"/>
      <c r="DU22" s="68"/>
      <c r="DV22" s="68"/>
      <c r="DW22" s="68"/>
      <c r="DX22" s="68"/>
      <c r="DY22" s="68"/>
      <c r="DZ22" s="68"/>
      <c r="EA22" s="68"/>
      <c r="EB22" s="68"/>
      <c r="EC22" s="68"/>
      <c r="ED22" s="68"/>
      <c r="EE22" s="68"/>
      <c r="EF22" s="68"/>
      <c r="EG22" s="68"/>
      <c r="EH22" s="68"/>
      <c r="EI22" s="68"/>
      <c r="EJ22" s="68"/>
      <c r="EK22" s="68"/>
      <c r="EL22" s="68"/>
      <c r="EM22" s="68"/>
      <c r="EN22" s="68"/>
      <c r="EO22" s="68"/>
      <c r="EP22" s="68"/>
      <c r="EQ22" s="68"/>
      <c r="ER22" s="68"/>
      <c r="ES22" s="68"/>
      <c r="ET22" s="68"/>
      <c r="EU22" s="68"/>
      <c r="EV22" s="68"/>
      <c r="EW22" s="68"/>
      <c r="EX22" s="68"/>
      <c r="EY22" s="68"/>
      <c r="EZ22" s="68"/>
      <c r="FA22" s="68"/>
      <c r="FB22" s="68"/>
      <c r="FC22" s="68"/>
      <c r="FD22" s="68"/>
      <c r="FE22" s="68"/>
      <c r="FF22" s="68"/>
      <c r="FG22" s="68"/>
      <c r="FH22" s="68"/>
      <c r="FI22" s="68"/>
      <c r="FJ22" s="68"/>
      <c r="FK22" s="68"/>
      <c r="FL22" s="68"/>
      <c r="FM22" s="68"/>
      <c r="FN22" s="68"/>
      <c r="FO22" s="68"/>
      <c r="FP22" s="68"/>
      <c r="FQ22" s="68"/>
      <c r="FR22" s="68"/>
      <c r="FS22" s="68"/>
      <c r="FT22" s="68"/>
      <c r="FU22" s="68"/>
      <c r="FV22" s="68"/>
      <c r="FW22" s="68"/>
      <c r="FX22" s="68"/>
      <c r="FY22" s="68"/>
      <c r="FZ22" s="68"/>
      <c r="GA22" s="68"/>
      <c r="GB22" s="68"/>
      <c r="GC22" s="68"/>
      <c r="GD22" s="68"/>
      <c r="GE22" s="68"/>
      <c r="GF22" s="68"/>
      <c r="GG22" s="68"/>
      <c r="GH22" s="68"/>
      <c r="GI22" s="68"/>
      <c r="GJ22" s="68"/>
      <c r="GK22" s="68"/>
      <c r="GL22" s="68"/>
      <c r="GM22" s="68"/>
      <c r="GN22" s="68"/>
      <c r="GO22" s="68"/>
      <c r="GP22" s="68"/>
      <c r="GQ22" s="68"/>
      <c r="GR22" s="68"/>
      <c r="GS22" s="68"/>
      <c r="GT22" s="68"/>
      <c r="GU22" s="68"/>
      <c r="GV22" s="68"/>
      <c r="GW22" s="68"/>
      <c r="GX22" s="68"/>
      <c r="GY22" s="68"/>
      <c r="GZ22" s="68"/>
      <c r="HA22" s="68"/>
      <c r="HB22" s="68"/>
      <c r="HC22" s="68"/>
      <c r="HD22" s="68"/>
      <c r="HE22" s="68"/>
      <c r="HF22" s="68"/>
      <c r="HG22" s="68"/>
      <c r="HH22" s="68"/>
      <c r="HI22" s="68"/>
      <c r="HJ22" s="68"/>
      <c r="HK22" s="68"/>
      <c r="HL22" s="68"/>
      <c r="HM22" s="68"/>
      <c r="HN22" s="68"/>
      <c r="HO22" s="68"/>
      <c r="HP22" s="68"/>
      <c r="HQ22" s="68"/>
      <c r="HR22" s="68"/>
      <c r="HS22" s="68"/>
      <c r="HT22" s="68"/>
      <c r="HU22" s="68"/>
      <c r="HV22" s="68"/>
      <c r="HW22" s="68"/>
      <c r="HX22" s="68"/>
      <c r="HY22" s="68"/>
      <c r="HZ22" s="68"/>
      <c r="IA22" s="68"/>
      <c r="IB22" s="68"/>
      <c r="IC22" s="68"/>
      <c r="ID22" s="68"/>
      <c r="IE22" s="68"/>
      <c r="IF22" s="68"/>
      <c r="IG22" s="68"/>
      <c r="IH22" s="68"/>
      <c r="II22" s="68"/>
      <c r="IJ22" s="68"/>
      <c r="IK22" s="68"/>
      <c r="IL22" s="68"/>
      <c r="IM22" s="68"/>
      <c r="IN22" s="68"/>
      <c r="IO22" s="68"/>
      <c r="IP22" s="68"/>
      <c r="IQ22" s="68"/>
      <c r="IR22" s="68"/>
      <c r="IS22" s="68"/>
      <c r="IT22" s="68"/>
      <c r="IU22" s="68"/>
      <c r="IV22" s="68"/>
      <c r="IW22" s="68"/>
      <c r="IX22" s="68"/>
      <c r="IY22" s="68"/>
      <c r="IZ22" s="68"/>
    </row>
    <row r="23" spans="1:260" ht="15.75" customHeight="1">
      <c r="A23" s="90"/>
      <c r="B23" s="84" t="s">
        <v>13</v>
      </c>
      <c r="C23" s="84" t="s">
        <v>14</v>
      </c>
      <c r="D23" s="84" t="s">
        <v>15</v>
      </c>
      <c r="E23" s="84" t="s">
        <v>133</v>
      </c>
      <c r="F23" s="54" t="s">
        <v>135</v>
      </c>
      <c r="G23" s="84" t="s">
        <v>121</v>
      </c>
      <c r="H23" s="54" t="s">
        <v>120</v>
      </c>
      <c r="I23" s="84" t="s">
        <v>203</v>
      </c>
      <c r="J23" s="72" t="s">
        <v>117</v>
      </c>
      <c r="L23" s="71"/>
      <c r="M23" s="71"/>
      <c r="N23" s="68"/>
      <c r="O23" s="68" t="s">
        <v>120</v>
      </c>
      <c r="P23" s="68" t="s">
        <v>122</v>
      </c>
      <c r="Q23" s="68"/>
      <c r="R23" s="63" t="s">
        <v>341</v>
      </c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68"/>
      <c r="AT23" s="68"/>
      <c r="AU23" s="68"/>
      <c r="AV23" s="68"/>
      <c r="AW23" s="68"/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/>
      <c r="BK23" s="68"/>
      <c r="BL23" s="68"/>
      <c r="BM23" s="68"/>
      <c r="BN23" s="68"/>
      <c r="BO23" s="68"/>
      <c r="BP23" s="68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  <c r="CZ23" s="68"/>
      <c r="DA23" s="68"/>
      <c r="DB23" s="68"/>
      <c r="DC23" s="68"/>
      <c r="DD23" s="68"/>
      <c r="DE23" s="68"/>
      <c r="DF23" s="68"/>
      <c r="DG23" s="68"/>
      <c r="DH23" s="68"/>
      <c r="DI23" s="68"/>
      <c r="DJ23" s="68"/>
      <c r="DK23" s="68"/>
      <c r="DL23" s="68"/>
      <c r="DM23" s="68"/>
      <c r="DN23" s="68"/>
      <c r="DO23" s="68"/>
      <c r="DP23" s="68"/>
      <c r="DQ23" s="68"/>
      <c r="DR23" s="68"/>
      <c r="DS23" s="68"/>
      <c r="DT23" s="68"/>
      <c r="DU23" s="68"/>
      <c r="DV23" s="68"/>
      <c r="DW23" s="68"/>
      <c r="DX23" s="68"/>
      <c r="DY23" s="68"/>
      <c r="DZ23" s="68"/>
      <c r="EA23" s="68"/>
      <c r="EB23" s="68"/>
      <c r="EC23" s="68"/>
      <c r="ED23" s="68"/>
      <c r="EE23" s="68"/>
      <c r="EF23" s="68"/>
      <c r="EG23" s="68"/>
      <c r="EH23" s="68"/>
      <c r="EI23" s="68"/>
      <c r="EJ23" s="68"/>
      <c r="EK23" s="68"/>
      <c r="EL23" s="68"/>
      <c r="EM23" s="68"/>
      <c r="EN23" s="68"/>
      <c r="EO23" s="68"/>
      <c r="EP23" s="68"/>
      <c r="EQ23" s="68"/>
      <c r="ER23" s="68"/>
      <c r="ES23" s="68"/>
      <c r="ET23" s="68"/>
      <c r="EU23" s="68"/>
      <c r="EV23" s="68"/>
      <c r="EW23" s="68"/>
      <c r="EX23" s="68"/>
      <c r="EY23" s="68"/>
      <c r="EZ23" s="68"/>
      <c r="FA23" s="68"/>
      <c r="FB23" s="68"/>
      <c r="FC23" s="68"/>
      <c r="FD23" s="68"/>
      <c r="FE23" s="68"/>
      <c r="FF23" s="68"/>
      <c r="FG23" s="68"/>
      <c r="FH23" s="68"/>
      <c r="FI23" s="68"/>
      <c r="FJ23" s="68"/>
      <c r="FK23" s="68"/>
      <c r="FL23" s="68"/>
      <c r="FM23" s="68"/>
      <c r="FN23" s="68"/>
      <c r="FO23" s="68"/>
      <c r="FP23" s="68"/>
      <c r="FQ23" s="68"/>
      <c r="FR23" s="68"/>
      <c r="FS23" s="68"/>
      <c r="FT23" s="68"/>
      <c r="FU23" s="68"/>
      <c r="FV23" s="68"/>
      <c r="FW23" s="68"/>
      <c r="FX23" s="68"/>
      <c r="FY23" s="68"/>
      <c r="FZ23" s="68"/>
      <c r="GA23" s="68"/>
      <c r="GB23" s="68"/>
      <c r="GC23" s="68"/>
      <c r="GD23" s="68"/>
      <c r="GE23" s="68"/>
      <c r="GF23" s="68"/>
      <c r="GG23" s="68"/>
      <c r="GH23" s="68"/>
      <c r="GI23" s="68"/>
      <c r="GJ23" s="68"/>
      <c r="GK23" s="68"/>
      <c r="GL23" s="68"/>
      <c r="GM23" s="68"/>
      <c r="GN23" s="68"/>
      <c r="GO23" s="68"/>
      <c r="GP23" s="68"/>
      <c r="GQ23" s="68"/>
      <c r="GR23" s="68"/>
      <c r="GS23" s="68"/>
      <c r="GT23" s="68"/>
      <c r="GU23" s="68"/>
      <c r="GV23" s="68"/>
      <c r="GW23" s="68"/>
      <c r="GX23" s="68"/>
      <c r="GY23" s="68"/>
      <c r="GZ23" s="68"/>
      <c r="HA23" s="68"/>
      <c r="HB23" s="68"/>
      <c r="HC23" s="68"/>
      <c r="HD23" s="68"/>
      <c r="HE23" s="68"/>
      <c r="HF23" s="68"/>
      <c r="HG23" s="68"/>
      <c r="HH23" s="68"/>
      <c r="HI23" s="68"/>
      <c r="HJ23" s="68"/>
      <c r="HK23" s="68"/>
      <c r="HL23" s="68"/>
      <c r="HM23" s="68"/>
      <c r="HN23" s="68"/>
      <c r="HO23" s="68"/>
      <c r="HP23" s="68"/>
      <c r="HQ23" s="68"/>
      <c r="HR23" s="68"/>
      <c r="HS23" s="68"/>
      <c r="HT23" s="68"/>
      <c r="HU23" s="68"/>
      <c r="HV23" s="68"/>
      <c r="HW23" s="68"/>
      <c r="HX23" s="68"/>
      <c r="HY23" s="68"/>
      <c r="HZ23" s="68"/>
      <c r="IA23" s="68"/>
      <c r="IB23" s="68"/>
      <c r="IC23" s="68"/>
      <c r="ID23" s="68"/>
      <c r="IE23" s="68"/>
      <c r="IF23" s="68"/>
      <c r="IG23" s="68"/>
      <c r="IH23" s="68"/>
      <c r="II23" s="68"/>
      <c r="IJ23" s="68"/>
      <c r="IK23" s="68"/>
      <c r="IL23" s="68"/>
      <c r="IM23" s="68"/>
      <c r="IN23" s="68"/>
      <c r="IO23" s="68"/>
      <c r="IP23" s="68"/>
      <c r="IQ23" s="68"/>
      <c r="IR23" s="68"/>
      <c r="IS23" s="68"/>
      <c r="IT23" s="68"/>
      <c r="IU23" s="68"/>
      <c r="IV23" s="68"/>
      <c r="IW23" s="68"/>
      <c r="IX23" s="68"/>
      <c r="IY23" s="68"/>
      <c r="IZ23" s="68"/>
    </row>
    <row r="24" spans="1:260" ht="15.75" customHeight="1">
      <c r="A24" s="54" t="s">
        <v>18</v>
      </c>
      <c r="B24" s="54" t="s">
        <v>19</v>
      </c>
      <c r="C24" s="54" t="s">
        <v>20</v>
      </c>
      <c r="D24" s="72">
        <v>1999</v>
      </c>
      <c r="E24" s="91">
        <v>12</v>
      </c>
      <c r="F24" s="91" t="str">
        <f>IF(E24="","",VLOOKUP(E24,報名總表及收費!$I$29:$L$97,4))</f>
        <v>50米蝶泳</v>
      </c>
      <c r="G24" s="92">
        <v>1228</v>
      </c>
      <c r="H24" s="93">
        <f ca="1">IF(D24=0,"",YEAR(NOW())-D24)</f>
        <v>27</v>
      </c>
      <c r="I24" s="93" t="s">
        <v>195</v>
      </c>
      <c r="J24" s="93"/>
      <c r="K24" s="71"/>
      <c r="L24" s="72" t="s">
        <v>50</v>
      </c>
      <c r="M24" s="72" t="s">
        <v>48</v>
      </c>
      <c r="N24" s="68"/>
      <c r="O24" s="68"/>
      <c r="P24" s="68"/>
      <c r="Q24" s="68"/>
      <c r="R24" s="71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  <c r="AQ24" s="68"/>
      <c r="AR24" s="68"/>
      <c r="AS24" s="68"/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  <c r="DB24" s="68"/>
      <c r="DC24" s="68"/>
      <c r="DD24" s="68"/>
      <c r="DE24" s="68"/>
      <c r="DF24" s="68"/>
      <c r="DG24" s="68"/>
      <c r="DH24" s="68"/>
      <c r="DI24" s="68"/>
      <c r="DJ24" s="68"/>
      <c r="DK24" s="68"/>
      <c r="DL24" s="68"/>
      <c r="DM24" s="68"/>
      <c r="DN24" s="68"/>
      <c r="DO24" s="68"/>
      <c r="DP24" s="68"/>
      <c r="DQ24" s="68"/>
      <c r="DR24" s="68"/>
      <c r="DS24" s="68"/>
      <c r="DT24" s="68"/>
      <c r="DU24" s="68"/>
      <c r="DV24" s="68"/>
      <c r="DW24" s="68"/>
      <c r="DX24" s="68"/>
      <c r="DY24" s="68"/>
      <c r="DZ24" s="68"/>
      <c r="EA24" s="68"/>
      <c r="EB24" s="68"/>
      <c r="EC24" s="68"/>
      <c r="ED24" s="68"/>
      <c r="EE24" s="68"/>
      <c r="EF24" s="68"/>
      <c r="EG24" s="68"/>
      <c r="EH24" s="68"/>
      <c r="EI24" s="68"/>
      <c r="EJ24" s="68"/>
      <c r="EK24" s="68"/>
      <c r="EL24" s="68"/>
      <c r="EM24" s="68"/>
      <c r="EN24" s="68"/>
      <c r="EO24" s="68"/>
      <c r="EP24" s="68"/>
      <c r="EQ24" s="68"/>
      <c r="ER24" s="68"/>
      <c r="ES24" s="68"/>
      <c r="ET24" s="68"/>
      <c r="EU24" s="68"/>
      <c r="EV24" s="68"/>
      <c r="EW24" s="68"/>
      <c r="EX24" s="68"/>
      <c r="EY24" s="68"/>
      <c r="EZ24" s="68"/>
      <c r="FA24" s="68"/>
      <c r="FB24" s="68"/>
      <c r="FC24" s="68"/>
      <c r="FD24" s="68"/>
      <c r="FE24" s="68"/>
      <c r="FF24" s="68"/>
      <c r="FG24" s="68"/>
      <c r="FH24" s="68"/>
      <c r="FI24" s="68"/>
      <c r="FJ24" s="68"/>
      <c r="FK24" s="68"/>
      <c r="FL24" s="68"/>
      <c r="FM24" s="68"/>
      <c r="FN24" s="68"/>
      <c r="FO24" s="68"/>
      <c r="FP24" s="68"/>
      <c r="FQ24" s="68"/>
      <c r="FR24" s="68"/>
      <c r="FS24" s="68"/>
      <c r="FT24" s="68"/>
      <c r="FU24" s="68"/>
      <c r="FV24" s="68"/>
      <c r="FW24" s="68"/>
      <c r="FX24" s="68"/>
      <c r="FY24" s="68"/>
      <c r="FZ24" s="68"/>
      <c r="GA24" s="68"/>
      <c r="GB24" s="68"/>
      <c r="GC24" s="68"/>
      <c r="GD24" s="68"/>
      <c r="GE24" s="68"/>
      <c r="GF24" s="68"/>
      <c r="GG24" s="68"/>
      <c r="GH24" s="68"/>
      <c r="GI24" s="68"/>
      <c r="GJ24" s="68"/>
      <c r="GK24" s="68"/>
      <c r="GL24" s="68"/>
      <c r="GM24" s="68"/>
      <c r="GN24" s="68"/>
      <c r="GO24" s="68"/>
      <c r="GP24" s="68"/>
      <c r="GQ24" s="68"/>
      <c r="GR24" s="68"/>
      <c r="GS24" s="68"/>
      <c r="GT24" s="68"/>
      <c r="GU24" s="68"/>
      <c r="GV24" s="68"/>
      <c r="GW24" s="68"/>
      <c r="GX24" s="68"/>
      <c r="GY24" s="68"/>
      <c r="GZ24" s="68"/>
      <c r="HA24" s="68"/>
      <c r="HB24" s="68"/>
      <c r="HC24" s="68"/>
      <c r="HD24" s="68"/>
      <c r="HE24" s="68"/>
      <c r="HF24" s="68"/>
      <c r="HG24" s="68"/>
      <c r="HH24" s="68"/>
      <c r="HI24" s="68"/>
      <c r="HJ24" s="68"/>
      <c r="HK24" s="68"/>
      <c r="HL24" s="68"/>
      <c r="HM24" s="68"/>
      <c r="HN24" s="68"/>
      <c r="HO24" s="68"/>
      <c r="HP24" s="68"/>
      <c r="HQ24" s="68"/>
      <c r="HR24" s="68"/>
      <c r="HS24" s="68"/>
      <c r="HT24" s="68"/>
      <c r="HU24" s="68"/>
      <c r="HV24" s="68"/>
      <c r="HW24" s="68"/>
      <c r="HX24" s="68"/>
      <c r="HY24" s="68"/>
      <c r="HZ24" s="68"/>
      <c r="IA24" s="68"/>
      <c r="IB24" s="68"/>
      <c r="IC24" s="68"/>
      <c r="ID24" s="68"/>
      <c r="IE24" s="68"/>
      <c r="IF24" s="68"/>
      <c r="IG24" s="68"/>
      <c r="IH24" s="68"/>
      <c r="II24" s="68"/>
      <c r="IJ24" s="68"/>
      <c r="IK24" s="68"/>
      <c r="IL24" s="68"/>
      <c r="IM24" s="68"/>
      <c r="IN24" s="68"/>
      <c r="IO24" s="68"/>
      <c r="IP24" s="68"/>
      <c r="IQ24" s="68"/>
      <c r="IR24" s="68"/>
      <c r="IS24" s="68"/>
      <c r="IT24" s="68"/>
      <c r="IU24" s="68"/>
      <c r="IV24" s="68"/>
      <c r="IW24" s="68"/>
      <c r="IX24" s="68"/>
      <c r="IY24" s="68"/>
      <c r="IZ24" s="68"/>
    </row>
    <row r="25" spans="1:260" ht="15.75" customHeight="1">
      <c r="A25" s="147" t="s">
        <v>53</v>
      </c>
      <c r="B25" s="95"/>
      <c r="C25" s="95"/>
      <c r="D25" s="95"/>
      <c r="E25" s="96"/>
      <c r="F25" s="97" t="str">
        <f>IF(E25="","",VLOOKUP(E25,報名總表及收費!$I$29:$L$140,4))</f>
        <v/>
      </c>
      <c r="G25" s="98"/>
      <c r="H25" s="99" t="str">
        <f ca="1">IF(D25="","", IF(D25=0,"",YEAR(NOW())-D25))</f>
        <v/>
      </c>
      <c r="I25" s="100"/>
      <c r="J25" s="94" t="str">
        <f t="shared" ref="J25:J56" si="5">IF(E25="","",IF(((VLOOKUP(E25,$L$25:$T$70,5))&lt;G25),"報項時間慢於達標時間",""))&amp;IF(T25="FAIL","    運動員錯組別","")&amp;IF(MOD(E25,2)=0,""," 項目編號為女子組")</f>
        <v/>
      </c>
      <c r="K25" s="71"/>
      <c r="L25" s="72">
        <v>2</v>
      </c>
      <c r="M25" s="72">
        <f>COUNTIFS($E$25:$E$164,"=2")</f>
        <v>0</v>
      </c>
      <c r="N25" s="68" t="str">
        <f>IF(M25&gt;$O$2, L25, "OK")</f>
        <v>OK</v>
      </c>
      <c r="O25" s="70">
        <f>VLOOKUP(L25,報名總表及收費!$I$30:$K$118,2)</f>
        <v>14</v>
      </c>
      <c r="P25" s="63" t="str">
        <f>IF(VLOOKUP(L25,報名總表及收費!$I$30:$K$118,3)=0,"",VLOOKUP(L25,報名總表及收費!$I$30:$K$118,3,FALSE))</f>
        <v/>
      </c>
      <c r="Q25" s="101">
        <f ca="1">IF(O25="E",YEAR(NOW())-$Q$5,IF(O25="A",YEAR(NOW())-$O$5,IF(O25="B",YEAR(NOW())-$P$5,IF(O25=0,"",O25))))</f>
        <v>14</v>
      </c>
      <c r="R25" s="71" t="str">
        <f>IF(E25=0,"",IF(MOD(E25,2)=1,"",VLOOKUP(E25,$L$24:$R$80,6,FALSE)))</f>
        <v/>
      </c>
      <c r="S25" s="71" t="str">
        <f>IF(D25=0,"",VLOOKUP(E25,$L$24:$R$80,4,FALSE))</f>
        <v/>
      </c>
      <c r="T25" s="63" t="str">
        <f>IF(R25="","",IF(S25="A",IF(H25&gt;=R25,"OK","FAIL"),IF(S25="E",IF(H25&lt;=R25,"OK","FAIL"),IF(S25="B",IF(AND(H25&lt;=R25,H25&gt;=U25),"OK","FAIL"),IF(U25="",IF(H25=S25,"OK","FAIL"),IF(U25="9U",IF(H25&lt;=9,"OK","FAIL"),IF(U25="UP",IF(H25&gt;=17,"OK","FAIL"),IF(U25="DN",IF(H25&lt;=7,"OK","FAIL")))))))))</f>
        <v/>
      </c>
      <c r="U25" s="68" t="str">
        <f>IF(R25="15U","UP",IF(R25="7D","DN",IF(R25="9U","9U",IF(S25="B",11,""))))</f>
        <v/>
      </c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  <c r="DL25" s="68"/>
      <c r="DM25" s="68"/>
      <c r="DN25" s="68"/>
      <c r="DO25" s="68"/>
      <c r="DP25" s="68"/>
      <c r="DQ25" s="68"/>
      <c r="DR25" s="68"/>
      <c r="DS25" s="68"/>
      <c r="DT25" s="68"/>
      <c r="DU25" s="68"/>
      <c r="DV25" s="68"/>
      <c r="DW25" s="68"/>
      <c r="DX25" s="68"/>
      <c r="DY25" s="68"/>
      <c r="DZ25" s="68"/>
      <c r="EA25" s="68"/>
      <c r="EB25" s="68"/>
      <c r="EC25" s="68"/>
      <c r="ED25" s="68"/>
      <c r="EE25" s="68"/>
      <c r="EF25" s="68"/>
      <c r="EG25" s="68"/>
      <c r="EH25" s="68"/>
      <c r="EI25" s="68"/>
      <c r="EJ25" s="68"/>
      <c r="EK25" s="68"/>
      <c r="EL25" s="68"/>
      <c r="EM25" s="68"/>
      <c r="EN25" s="68"/>
      <c r="EO25" s="68"/>
      <c r="EP25" s="68"/>
      <c r="EQ25" s="68"/>
      <c r="ER25" s="68"/>
      <c r="ES25" s="68"/>
      <c r="ET25" s="68"/>
      <c r="EU25" s="68"/>
      <c r="EV25" s="68"/>
      <c r="EW25" s="68"/>
      <c r="EX25" s="68"/>
      <c r="EY25" s="68"/>
      <c r="EZ25" s="68"/>
      <c r="FA25" s="68"/>
      <c r="FB25" s="68"/>
      <c r="FC25" s="68"/>
      <c r="FD25" s="68"/>
      <c r="FE25" s="68"/>
      <c r="FF25" s="68"/>
      <c r="FG25" s="68"/>
      <c r="FH25" s="68"/>
      <c r="FI25" s="68"/>
      <c r="FJ25" s="68"/>
      <c r="FK25" s="68"/>
      <c r="FL25" s="68"/>
      <c r="FM25" s="68"/>
      <c r="FN25" s="68"/>
      <c r="FO25" s="68"/>
      <c r="FP25" s="68"/>
      <c r="FQ25" s="68"/>
      <c r="FR25" s="68"/>
      <c r="FS25" s="68"/>
      <c r="FT25" s="68"/>
      <c r="FU25" s="68"/>
      <c r="FV25" s="68"/>
      <c r="FW25" s="68"/>
      <c r="FX25" s="68"/>
      <c r="FY25" s="68"/>
      <c r="FZ25" s="68"/>
      <c r="GA25" s="68"/>
      <c r="GB25" s="68"/>
      <c r="GC25" s="68"/>
      <c r="GD25" s="68"/>
      <c r="GE25" s="68"/>
      <c r="GF25" s="68"/>
      <c r="GG25" s="68"/>
      <c r="GH25" s="68"/>
      <c r="GI25" s="68"/>
      <c r="GJ25" s="68"/>
      <c r="GK25" s="68"/>
      <c r="GL25" s="68"/>
      <c r="GM25" s="68"/>
      <c r="GN25" s="68"/>
      <c r="GO25" s="68"/>
      <c r="GP25" s="68"/>
      <c r="GQ25" s="68"/>
      <c r="GR25" s="68"/>
      <c r="GS25" s="68"/>
      <c r="GT25" s="68"/>
      <c r="GU25" s="68"/>
      <c r="GV25" s="68"/>
      <c r="GW25" s="68"/>
      <c r="GX25" s="68"/>
      <c r="GY25" s="68"/>
      <c r="GZ25" s="68"/>
      <c r="HA25" s="68"/>
      <c r="HB25" s="68"/>
      <c r="HC25" s="68"/>
      <c r="HD25" s="68"/>
      <c r="HE25" s="68"/>
      <c r="HF25" s="68"/>
      <c r="HG25" s="68"/>
      <c r="HH25" s="68"/>
      <c r="HI25" s="68"/>
      <c r="HJ25" s="68"/>
      <c r="HK25" s="68"/>
      <c r="HL25" s="68"/>
      <c r="HM25" s="68"/>
      <c r="HN25" s="68"/>
      <c r="HO25" s="68"/>
      <c r="HP25" s="68"/>
      <c r="HQ25" s="68"/>
      <c r="HR25" s="68"/>
      <c r="HS25" s="68"/>
      <c r="HT25" s="68"/>
      <c r="HU25" s="68"/>
      <c r="HV25" s="68"/>
      <c r="HW25" s="68"/>
      <c r="HX25" s="68"/>
      <c r="HY25" s="68"/>
      <c r="HZ25" s="68"/>
      <c r="IA25" s="68"/>
      <c r="IB25" s="68"/>
      <c r="IC25" s="68"/>
      <c r="ID25" s="68"/>
      <c r="IE25" s="68"/>
      <c r="IF25" s="68"/>
      <c r="IG25" s="68"/>
      <c r="IH25" s="68"/>
      <c r="II25" s="68"/>
      <c r="IJ25" s="68"/>
      <c r="IK25" s="68"/>
      <c r="IL25" s="68"/>
      <c r="IM25" s="68"/>
      <c r="IN25" s="68"/>
      <c r="IO25" s="68"/>
      <c r="IP25" s="68"/>
      <c r="IQ25" s="68"/>
      <c r="IR25" s="68"/>
      <c r="IS25" s="68"/>
      <c r="IT25" s="68"/>
      <c r="IU25" s="68"/>
      <c r="IV25" s="68"/>
      <c r="IW25" s="68"/>
      <c r="IX25" s="68"/>
      <c r="IY25" s="68"/>
      <c r="IZ25" s="68"/>
    </row>
    <row r="26" spans="1:260" ht="15.75" customHeight="1">
      <c r="A26" s="147"/>
      <c r="B26" s="94" t="str">
        <f>IF(B25=0,"",B25)</f>
        <v/>
      </c>
      <c r="C26" s="94" t="str">
        <f>IF(C25=0,"",C25)</f>
        <v/>
      </c>
      <c r="D26" s="94" t="str">
        <f>IF(D25=0,"",D25)</f>
        <v/>
      </c>
      <c r="E26" s="96"/>
      <c r="F26" s="97" t="str">
        <f>IF(E26="","",VLOOKUP(E26,報名總表及收費!$I$29:$L$140,4))</f>
        <v/>
      </c>
      <c r="G26" s="102"/>
      <c r="H26" s="99" t="str">
        <f t="shared" ref="H26:H27" ca="1" si="6">IF(D26="","", IF(D26=0,"",YEAR(NOW())-D26))</f>
        <v/>
      </c>
      <c r="I26" s="100"/>
      <c r="J26" s="94" t="str">
        <f t="shared" si="5"/>
        <v/>
      </c>
      <c r="K26" s="71"/>
      <c r="L26" s="72">
        <v>4</v>
      </c>
      <c r="M26" s="72">
        <f>COUNTIFS($E$25:$E$164,"=4")</f>
        <v>0</v>
      </c>
      <c r="N26" s="68" t="str">
        <f t="shared" ref="N26:N65" si="7">IF(M26&gt;$O$2, L26, "OK")</f>
        <v>OK</v>
      </c>
      <c r="O26" s="70" t="str">
        <f>VLOOKUP(L26,報名總表及收費!$I$30:$K$118,2)</f>
        <v>15U</v>
      </c>
      <c r="P26" s="63" t="str">
        <f>IF(VLOOKUP(L26,報名總表及收費!$I$30:$K$118,3)=0,"",VLOOKUP(L26,報名總表及收費!$I$30:$K$118,3,FALSE))</f>
        <v/>
      </c>
      <c r="Q26" s="101" t="str">
        <f t="shared" ref="Q26:Q89" ca="1" si="8">IF(O26="E",YEAR(NOW())-$Q$5,IF(O26="A",YEAR(NOW())-$O$5,IF(O26="B",YEAR(NOW())-$P$5,IF(O26=0,"",O26))))</f>
        <v>15U</v>
      </c>
      <c r="R26" s="71" t="str">
        <f t="shared" ref="R26:R89" si="9">IF(E26=0,"",IF(MOD(E26,2)=1,"",VLOOKUP(E26,$L$24:$R$80,6,FALSE)))</f>
        <v/>
      </c>
      <c r="S26" s="71" t="e">
        <f t="shared" ref="S26:S89" si="10">IF(D26=0,"",VLOOKUP(E26,$L$24:$R$80,4,FALSE))</f>
        <v>#N/A</v>
      </c>
      <c r="T26" s="63" t="str">
        <f t="shared" ref="T26:T56" si="11">IF(R26="","",IF(S26="A",IF(H26&gt;=R26,"OK","FAIL"),IF(S26="E",IF(H26&lt;=R26,"OK","FAIL"),IF(S26="B",IF(AND(H26&lt;=R26,H26&gt;=U26),"OK","FAIL"),IF(U26="",IF(H26=S26,"OK","FAIL"),IF(U26="9U",IF(H26&lt;=9,"OK","FAIL"),IF(U26="UP",IF(H26&gt;=15,"OK","FAIL"),IF(U26="DN",IF(H26&lt;=7,"OK","FAIL")))))))))</f>
        <v/>
      </c>
      <c r="U26" s="68" t="e">
        <f t="shared" ref="U26:U89" si="12">IF(R26="15U","UP",IF(R26="7D","DN",IF(R26="9U","9U",IF(S26="B",11,""))))</f>
        <v>#N/A</v>
      </c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/>
      <c r="BX26" s="68"/>
      <c r="BY26" s="68"/>
      <c r="BZ26" s="68"/>
      <c r="CA26" s="68"/>
      <c r="CB26" s="68"/>
      <c r="CC26" s="68"/>
      <c r="CD26" s="68"/>
      <c r="CE26" s="68"/>
      <c r="CF26" s="68"/>
      <c r="CG26" s="68"/>
      <c r="CH26" s="68"/>
      <c r="CI26" s="68"/>
      <c r="CJ26" s="68"/>
      <c r="CK26" s="68"/>
      <c r="CL26" s="68"/>
      <c r="CM26" s="68"/>
      <c r="CN26" s="68"/>
      <c r="CO26" s="68"/>
      <c r="CP26" s="68"/>
      <c r="CQ26" s="68"/>
      <c r="CR26" s="68"/>
      <c r="CS26" s="68"/>
      <c r="CT26" s="68"/>
      <c r="CU26" s="68"/>
      <c r="CV26" s="68"/>
      <c r="CW26" s="68"/>
      <c r="CX26" s="68"/>
      <c r="CY26" s="68"/>
      <c r="CZ26" s="68"/>
      <c r="DA26" s="68"/>
      <c r="DB26" s="68"/>
      <c r="DC26" s="68"/>
      <c r="DD26" s="68"/>
      <c r="DE26" s="68"/>
      <c r="DF26" s="68"/>
      <c r="DG26" s="68"/>
      <c r="DH26" s="68"/>
      <c r="DI26" s="68"/>
      <c r="DJ26" s="68"/>
      <c r="DK26" s="68"/>
      <c r="DL26" s="68"/>
      <c r="DM26" s="68"/>
      <c r="DN26" s="68"/>
      <c r="DO26" s="68"/>
      <c r="DP26" s="68"/>
      <c r="DQ26" s="68"/>
      <c r="DR26" s="68"/>
      <c r="DS26" s="68"/>
      <c r="DT26" s="68"/>
      <c r="DU26" s="68"/>
      <c r="DV26" s="68"/>
      <c r="DW26" s="68"/>
      <c r="DX26" s="68"/>
      <c r="DY26" s="68"/>
      <c r="DZ26" s="68"/>
      <c r="EA26" s="68"/>
      <c r="EB26" s="68"/>
      <c r="EC26" s="68"/>
      <c r="ED26" s="68"/>
      <c r="EE26" s="68"/>
      <c r="EF26" s="68"/>
      <c r="EG26" s="68"/>
      <c r="EH26" s="68"/>
      <c r="EI26" s="68"/>
      <c r="EJ26" s="68"/>
      <c r="EK26" s="68"/>
      <c r="EL26" s="68"/>
      <c r="EM26" s="68"/>
      <c r="EN26" s="68"/>
      <c r="EO26" s="68"/>
      <c r="EP26" s="68"/>
      <c r="EQ26" s="68"/>
      <c r="ER26" s="68"/>
      <c r="ES26" s="68"/>
      <c r="ET26" s="68"/>
      <c r="EU26" s="68"/>
      <c r="EV26" s="68"/>
      <c r="EW26" s="68"/>
      <c r="EX26" s="68"/>
      <c r="EY26" s="68"/>
      <c r="EZ26" s="68"/>
      <c r="FA26" s="68"/>
      <c r="FB26" s="68"/>
      <c r="FC26" s="68"/>
      <c r="FD26" s="68"/>
      <c r="FE26" s="68"/>
      <c r="FF26" s="68"/>
      <c r="FG26" s="68"/>
      <c r="FH26" s="68"/>
      <c r="FI26" s="68"/>
      <c r="FJ26" s="68"/>
      <c r="FK26" s="68"/>
      <c r="FL26" s="68"/>
      <c r="FM26" s="68"/>
      <c r="FN26" s="68"/>
      <c r="FO26" s="68"/>
      <c r="FP26" s="68"/>
      <c r="FQ26" s="68"/>
      <c r="FR26" s="68"/>
      <c r="FS26" s="68"/>
      <c r="FT26" s="68"/>
      <c r="FU26" s="68"/>
      <c r="FV26" s="68"/>
      <c r="FW26" s="68"/>
      <c r="FX26" s="68"/>
      <c r="FY26" s="68"/>
      <c r="FZ26" s="68"/>
      <c r="GA26" s="68"/>
      <c r="GB26" s="68"/>
      <c r="GC26" s="68"/>
      <c r="GD26" s="68"/>
      <c r="GE26" s="68"/>
      <c r="GF26" s="68"/>
      <c r="GG26" s="68"/>
      <c r="GH26" s="68"/>
      <c r="GI26" s="68"/>
      <c r="GJ26" s="68"/>
      <c r="GK26" s="68"/>
      <c r="GL26" s="68"/>
      <c r="GM26" s="68"/>
      <c r="GN26" s="68"/>
      <c r="GO26" s="68"/>
      <c r="GP26" s="68"/>
      <c r="GQ26" s="68"/>
      <c r="GR26" s="68"/>
      <c r="GS26" s="68"/>
      <c r="GT26" s="68"/>
      <c r="GU26" s="68"/>
      <c r="GV26" s="68"/>
      <c r="GW26" s="68"/>
      <c r="GX26" s="68"/>
      <c r="GY26" s="68"/>
      <c r="GZ26" s="68"/>
      <c r="HA26" s="68"/>
      <c r="HB26" s="68"/>
      <c r="HC26" s="68"/>
      <c r="HD26" s="68"/>
      <c r="HE26" s="68"/>
      <c r="HF26" s="68"/>
      <c r="HG26" s="68"/>
      <c r="HH26" s="68"/>
      <c r="HI26" s="68"/>
      <c r="HJ26" s="68"/>
      <c r="HK26" s="68"/>
      <c r="HL26" s="68"/>
      <c r="HM26" s="68"/>
      <c r="HN26" s="68"/>
      <c r="HO26" s="68"/>
      <c r="HP26" s="68"/>
      <c r="HQ26" s="68"/>
      <c r="HR26" s="68"/>
      <c r="HS26" s="68"/>
      <c r="HT26" s="68"/>
      <c r="HU26" s="68"/>
      <c r="HV26" s="68"/>
      <c r="HW26" s="68"/>
      <c r="HX26" s="68"/>
      <c r="HY26" s="68"/>
      <c r="HZ26" s="68"/>
      <c r="IA26" s="68"/>
      <c r="IB26" s="68"/>
      <c r="IC26" s="68"/>
      <c r="ID26" s="68"/>
      <c r="IE26" s="68"/>
      <c r="IF26" s="68"/>
      <c r="IG26" s="68"/>
      <c r="IH26" s="68"/>
      <c r="II26" s="68"/>
      <c r="IJ26" s="68"/>
      <c r="IK26" s="68"/>
      <c r="IL26" s="68"/>
      <c r="IM26" s="68"/>
      <c r="IN26" s="68"/>
      <c r="IO26" s="68"/>
      <c r="IP26" s="68"/>
      <c r="IQ26" s="68"/>
      <c r="IR26" s="68"/>
      <c r="IS26" s="68"/>
      <c r="IT26" s="68"/>
      <c r="IU26" s="68"/>
      <c r="IV26" s="68"/>
      <c r="IW26" s="68"/>
      <c r="IX26" s="68"/>
      <c r="IY26" s="68"/>
      <c r="IZ26" s="68"/>
    </row>
    <row r="27" spans="1:260" ht="15.75" customHeight="1">
      <c r="A27" s="147"/>
      <c r="B27" s="94" t="str">
        <f t="shared" ref="B27:B28" si="13">IF(B26=0,"",B26)</f>
        <v/>
      </c>
      <c r="C27" s="94" t="str">
        <f t="shared" ref="C27:C28" si="14">IF(C26=0,"",C26)</f>
        <v/>
      </c>
      <c r="D27" s="94" t="str">
        <f t="shared" ref="D27:D28" si="15">IF(D26=0,"",D26)</f>
        <v/>
      </c>
      <c r="E27" s="96"/>
      <c r="F27" s="97" t="str">
        <f>IF(E27="","",VLOOKUP(E27,報名總表及收費!$I$29:$L$140,4))</f>
        <v/>
      </c>
      <c r="G27" s="98"/>
      <c r="H27" s="99" t="str">
        <f t="shared" ca="1" si="6"/>
        <v/>
      </c>
      <c r="I27" s="100"/>
      <c r="J27" s="94" t="str">
        <f t="shared" si="5"/>
        <v/>
      </c>
      <c r="K27" s="71"/>
      <c r="L27" s="72">
        <v>6</v>
      </c>
      <c r="M27" s="72">
        <f>COUNTIFS($E$25:$E$164,"=6")</f>
        <v>0</v>
      </c>
      <c r="N27" s="68" t="str">
        <f t="shared" si="7"/>
        <v>OK</v>
      </c>
      <c r="O27" s="70">
        <f>VLOOKUP(L27,報名總表及收費!$I$30:$K$118,2)</f>
        <v>14</v>
      </c>
      <c r="P27" s="63" t="str">
        <f>IF(VLOOKUP(L27,報名總表及收費!$I$30:$K$118,3)=0,"",VLOOKUP(L27,報名總表及收費!$I$30:$K$118,3,FALSE))</f>
        <v/>
      </c>
      <c r="Q27" s="101">
        <f t="shared" ca="1" si="8"/>
        <v>14</v>
      </c>
      <c r="R27" s="71" t="str">
        <f t="shared" si="9"/>
        <v/>
      </c>
      <c r="S27" s="71" t="e">
        <f t="shared" si="10"/>
        <v>#N/A</v>
      </c>
      <c r="T27" s="63" t="str">
        <f t="shared" si="11"/>
        <v/>
      </c>
      <c r="U27" s="68" t="e">
        <f t="shared" si="12"/>
        <v>#N/A</v>
      </c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  <c r="DL27" s="68"/>
      <c r="DM27" s="68"/>
      <c r="DN27" s="68"/>
      <c r="DO27" s="68"/>
      <c r="DP27" s="68"/>
      <c r="DQ27" s="68"/>
      <c r="DR27" s="68"/>
      <c r="DS27" s="68"/>
      <c r="DT27" s="68"/>
      <c r="DU27" s="68"/>
      <c r="DV27" s="68"/>
      <c r="DW27" s="68"/>
      <c r="DX27" s="68"/>
      <c r="DY27" s="68"/>
      <c r="DZ27" s="68"/>
      <c r="EA27" s="68"/>
      <c r="EB27" s="68"/>
      <c r="EC27" s="68"/>
      <c r="ED27" s="68"/>
      <c r="EE27" s="68"/>
      <c r="EF27" s="68"/>
      <c r="EG27" s="68"/>
      <c r="EH27" s="68"/>
      <c r="EI27" s="68"/>
      <c r="EJ27" s="68"/>
      <c r="EK27" s="68"/>
      <c r="EL27" s="68"/>
      <c r="EM27" s="68"/>
      <c r="EN27" s="68"/>
      <c r="EO27" s="68"/>
      <c r="EP27" s="68"/>
      <c r="EQ27" s="68"/>
      <c r="ER27" s="68"/>
      <c r="ES27" s="68"/>
      <c r="ET27" s="68"/>
      <c r="EU27" s="68"/>
      <c r="EV27" s="68"/>
      <c r="EW27" s="68"/>
      <c r="EX27" s="68"/>
      <c r="EY27" s="68"/>
      <c r="EZ27" s="68"/>
      <c r="FA27" s="68"/>
      <c r="FB27" s="68"/>
      <c r="FC27" s="68"/>
      <c r="FD27" s="68"/>
      <c r="FE27" s="68"/>
      <c r="FF27" s="68"/>
      <c r="FG27" s="68"/>
      <c r="FH27" s="68"/>
      <c r="FI27" s="68"/>
      <c r="FJ27" s="68"/>
      <c r="FK27" s="68"/>
      <c r="FL27" s="68"/>
      <c r="FM27" s="68"/>
      <c r="FN27" s="68"/>
      <c r="FO27" s="68"/>
      <c r="FP27" s="68"/>
      <c r="FQ27" s="68"/>
      <c r="FR27" s="68"/>
      <c r="FS27" s="68"/>
      <c r="FT27" s="68"/>
      <c r="FU27" s="68"/>
      <c r="FV27" s="68"/>
      <c r="FW27" s="68"/>
      <c r="FX27" s="68"/>
      <c r="FY27" s="68"/>
      <c r="FZ27" s="68"/>
      <c r="GA27" s="68"/>
      <c r="GB27" s="68"/>
      <c r="GC27" s="68"/>
      <c r="GD27" s="68"/>
      <c r="GE27" s="68"/>
      <c r="GF27" s="68"/>
      <c r="GG27" s="68"/>
      <c r="GH27" s="68"/>
      <c r="GI27" s="68"/>
      <c r="GJ27" s="68"/>
      <c r="GK27" s="68"/>
      <c r="GL27" s="68"/>
      <c r="GM27" s="68"/>
      <c r="GN27" s="68"/>
      <c r="GO27" s="68"/>
      <c r="GP27" s="68"/>
      <c r="GQ27" s="68"/>
      <c r="GR27" s="68"/>
      <c r="GS27" s="68"/>
      <c r="GT27" s="68"/>
      <c r="GU27" s="68"/>
      <c r="GV27" s="68"/>
      <c r="GW27" s="68"/>
      <c r="GX27" s="68"/>
      <c r="GY27" s="68"/>
      <c r="GZ27" s="68"/>
      <c r="HA27" s="68"/>
      <c r="HB27" s="68"/>
      <c r="HC27" s="68"/>
      <c r="HD27" s="68"/>
      <c r="HE27" s="68"/>
      <c r="HF27" s="68"/>
      <c r="HG27" s="68"/>
      <c r="HH27" s="68"/>
      <c r="HI27" s="68"/>
      <c r="HJ27" s="68"/>
      <c r="HK27" s="68"/>
      <c r="HL27" s="68"/>
      <c r="HM27" s="68"/>
      <c r="HN27" s="68"/>
      <c r="HO27" s="68"/>
      <c r="HP27" s="68"/>
      <c r="HQ27" s="68"/>
      <c r="HR27" s="68"/>
      <c r="HS27" s="68"/>
      <c r="HT27" s="68"/>
      <c r="HU27" s="68"/>
      <c r="HV27" s="68"/>
      <c r="HW27" s="68"/>
      <c r="HX27" s="68"/>
      <c r="HY27" s="68"/>
      <c r="HZ27" s="68"/>
      <c r="IA27" s="68"/>
      <c r="IB27" s="68"/>
      <c r="IC27" s="68"/>
      <c r="ID27" s="68"/>
      <c r="IE27" s="68"/>
      <c r="IF27" s="68"/>
      <c r="IG27" s="68"/>
      <c r="IH27" s="68"/>
      <c r="II27" s="68"/>
      <c r="IJ27" s="68"/>
      <c r="IK27" s="68"/>
      <c r="IL27" s="68"/>
      <c r="IM27" s="68"/>
      <c r="IN27" s="68"/>
      <c r="IO27" s="68"/>
      <c r="IP27" s="68"/>
      <c r="IQ27" s="68"/>
      <c r="IR27" s="68"/>
      <c r="IS27" s="68"/>
      <c r="IT27" s="68"/>
      <c r="IU27" s="68"/>
      <c r="IV27" s="68"/>
      <c r="IW27" s="68"/>
      <c r="IX27" s="68"/>
      <c r="IY27" s="68"/>
      <c r="IZ27" s="68"/>
    </row>
    <row r="28" spans="1:260" ht="15.75" customHeight="1">
      <c r="A28" s="147"/>
      <c r="B28" s="94" t="str">
        <f t="shared" si="13"/>
        <v/>
      </c>
      <c r="C28" s="94" t="str">
        <f t="shared" si="14"/>
        <v/>
      </c>
      <c r="D28" s="94" t="str">
        <f t="shared" si="15"/>
        <v/>
      </c>
      <c r="E28" s="96"/>
      <c r="F28" s="97" t="str">
        <f>IF(E28="","",VLOOKUP(E28,報名總表及收費!$I$29:$L$140,4))</f>
        <v/>
      </c>
      <c r="G28" s="102"/>
      <c r="H28" s="99" t="str">
        <f t="shared" ref="H28:H90" ca="1" si="16">IF(D28="","", IF(D28=0,"",YEAR(NOW())-D28))</f>
        <v/>
      </c>
      <c r="I28" s="100"/>
      <c r="J28" s="94" t="str">
        <f t="shared" si="5"/>
        <v/>
      </c>
      <c r="K28" s="71"/>
      <c r="L28" s="72">
        <v>8</v>
      </c>
      <c r="M28" s="72">
        <f>COUNTIFS($E$25:$E$164,"=8")</f>
        <v>0</v>
      </c>
      <c r="N28" s="68" t="str">
        <f>IF(M28&gt;$O$2, L28, "OK")</f>
        <v>OK</v>
      </c>
      <c r="O28" s="70" t="str">
        <f>VLOOKUP(L28,報名總表及收費!$I$30:$K$118,2)</f>
        <v>15U</v>
      </c>
      <c r="P28" s="63" t="str">
        <f>IF(VLOOKUP(L28,報名總表及收費!$I$30:$K$118,3)=0,"",VLOOKUP(L28,報名總表及收費!$I$30:$K$118,3,FALSE))</f>
        <v/>
      </c>
      <c r="Q28" s="101" t="str">
        <f t="shared" ca="1" si="8"/>
        <v>15U</v>
      </c>
      <c r="R28" s="71" t="str">
        <f t="shared" si="9"/>
        <v/>
      </c>
      <c r="S28" s="71" t="e">
        <f t="shared" si="10"/>
        <v>#N/A</v>
      </c>
      <c r="T28" s="63" t="str">
        <f t="shared" si="11"/>
        <v/>
      </c>
      <c r="U28" s="68" t="e">
        <f t="shared" si="12"/>
        <v>#N/A</v>
      </c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8"/>
      <c r="DO28" s="68"/>
      <c r="DP28" s="68"/>
      <c r="DQ28" s="68"/>
      <c r="DR28" s="68"/>
      <c r="DS28" s="68"/>
      <c r="DT28" s="68"/>
      <c r="DU28" s="68"/>
      <c r="DV28" s="68"/>
      <c r="DW28" s="68"/>
      <c r="DX28" s="68"/>
      <c r="DY28" s="68"/>
      <c r="DZ28" s="68"/>
      <c r="EA28" s="68"/>
      <c r="EB28" s="68"/>
      <c r="EC28" s="68"/>
      <c r="ED28" s="68"/>
      <c r="EE28" s="68"/>
      <c r="EF28" s="68"/>
      <c r="EG28" s="68"/>
      <c r="EH28" s="68"/>
      <c r="EI28" s="68"/>
      <c r="EJ28" s="68"/>
      <c r="EK28" s="68"/>
      <c r="EL28" s="68"/>
      <c r="EM28" s="68"/>
      <c r="EN28" s="68"/>
      <c r="EO28" s="68"/>
      <c r="EP28" s="68"/>
      <c r="EQ28" s="68"/>
      <c r="ER28" s="68"/>
      <c r="ES28" s="68"/>
      <c r="ET28" s="68"/>
      <c r="EU28" s="68"/>
      <c r="EV28" s="68"/>
      <c r="EW28" s="68"/>
      <c r="EX28" s="68"/>
      <c r="EY28" s="68"/>
      <c r="EZ28" s="68"/>
      <c r="FA28" s="68"/>
      <c r="FB28" s="68"/>
      <c r="FC28" s="68"/>
      <c r="FD28" s="68"/>
      <c r="FE28" s="68"/>
      <c r="FF28" s="68"/>
      <c r="FG28" s="68"/>
      <c r="FH28" s="68"/>
      <c r="FI28" s="68"/>
      <c r="FJ28" s="68"/>
      <c r="FK28" s="68"/>
      <c r="FL28" s="68"/>
      <c r="FM28" s="68"/>
      <c r="FN28" s="68"/>
      <c r="FO28" s="68"/>
      <c r="FP28" s="68"/>
      <c r="FQ28" s="68"/>
      <c r="FR28" s="68"/>
      <c r="FS28" s="68"/>
      <c r="FT28" s="68"/>
      <c r="FU28" s="68"/>
      <c r="FV28" s="68"/>
      <c r="FW28" s="68"/>
      <c r="FX28" s="68"/>
      <c r="FY28" s="68"/>
      <c r="FZ28" s="68"/>
      <c r="GA28" s="68"/>
      <c r="GB28" s="68"/>
      <c r="GC28" s="68"/>
      <c r="GD28" s="68"/>
      <c r="GE28" s="68"/>
      <c r="GF28" s="68"/>
      <c r="GG28" s="68"/>
      <c r="GH28" s="68"/>
      <c r="GI28" s="68"/>
      <c r="GJ28" s="68"/>
      <c r="GK28" s="68"/>
      <c r="GL28" s="68"/>
      <c r="GM28" s="68"/>
      <c r="GN28" s="68"/>
      <c r="GO28" s="68"/>
      <c r="GP28" s="68"/>
      <c r="GQ28" s="68"/>
      <c r="GR28" s="68"/>
      <c r="GS28" s="68"/>
      <c r="GT28" s="68"/>
      <c r="GU28" s="68"/>
      <c r="GV28" s="68"/>
      <c r="GW28" s="68"/>
      <c r="GX28" s="68"/>
      <c r="GY28" s="68"/>
      <c r="GZ28" s="68"/>
      <c r="HA28" s="68"/>
      <c r="HB28" s="68"/>
      <c r="HC28" s="68"/>
      <c r="HD28" s="68"/>
      <c r="HE28" s="68"/>
      <c r="HF28" s="68"/>
      <c r="HG28" s="68"/>
      <c r="HH28" s="68"/>
      <c r="HI28" s="68"/>
      <c r="HJ28" s="68"/>
      <c r="HK28" s="68"/>
      <c r="HL28" s="68"/>
      <c r="HM28" s="68"/>
      <c r="HN28" s="68"/>
      <c r="HO28" s="68"/>
      <c r="HP28" s="68"/>
      <c r="HQ28" s="68"/>
      <c r="HR28" s="68"/>
      <c r="HS28" s="68"/>
      <c r="HT28" s="68"/>
      <c r="HU28" s="68"/>
      <c r="HV28" s="68"/>
      <c r="HW28" s="68"/>
      <c r="HX28" s="68"/>
      <c r="HY28" s="68"/>
      <c r="HZ28" s="68"/>
      <c r="IA28" s="68"/>
      <c r="IB28" s="68"/>
      <c r="IC28" s="68"/>
      <c r="ID28" s="68"/>
      <c r="IE28" s="68"/>
      <c r="IF28" s="68"/>
      <c r="IG28" s="68"/>
      <c r="IH28" s="68"/>
      <c r="II28" s="68"/>
      <c r="IJ28" s="68"/>
      <c r="IK28" s="68"/>
      <c r="IL28" s="68"/>
      <c r="IM28" s="68"/>
      <c r="IN28" s="68"/>
      <c r="IO28" s="68"/>
      <c r="IP28" s="68"/>
      <c r="IQ28" s="68"/>
      <c r="IR28" s="68"/>
      <c r="IS28" s="68"/>
      <c r="IT28" s="68"/>
      <c r="IU28" s="68"/>
      <c r="IV28" s="68"/>
      <c r="IW28" s="68"/>
      <c r="IX28" s="68"/>
      <c r="IY28" s="68"/>
      <c r="IZ28" s="68"/>
    </row>
    <row r="29" spans="1:260" ht="15.75" customHeight="1">
      <c r="A29" s="148" t="s">
        <v>54</v>
      </c>
      <c r="B29" s="104"/>
      <c r="C29" s="104"/>
      <c r="D29" s="104"/>
      <c r="E29" s="104"/>
      <c r="F29" s="105" t="str">
        <f>IF(E29="","",VLOOKUP(E29,報名總表及收費!$I$29:$L$140,4))</f>
        <v/>
      </c>
      <c r="G29" s="106"/>
      <c r="H29" s="107" t="str">
        <f t="shared" ca="1" si="16"/>
        <v/>
      </c>
      <c r="I29" s="108"/>
      <c r="J29" s="103" t="str">
        <f t="shared" si="5"/>
        <v/>
      </c>
      <c r="K29" s="71"/>
      <c r="L29" s="72">
        <v>10</v>
      </c>
      <c r="M29" s="72">
        <f>COUNTIFS($E$25:$E$164,"=10")</f>
        <v>0</v>
      </c>
      <c r="N29" s="68" t="str">
        <f t="shared" si="7"/>
        <v>OK</v>
      </c>
      <c r="O29" s="70">
        <f>VLOOKUP(L29,報名總表及收費!$I$30:$K$118,2)</f>
        <v>14</v>
      </c>
      <c r="P29" s="63" t="str">
        <f>IF(VLOOKUP(L29,報名總表及收費!$I$30:$K$118,3)=0,"",VLOOKUP(L29,報名總表及收費!$I$30:$K$118,3,FALSE))</f>
        <v/>
      </c>
      <c r="Q29" s="101">
        <f t="shared" ca="1" si="8"/>
        <v>14</v>
      </c>
      <c r="R29" s="71" t="str">
        <f t="shared" si="9"/>
        <v/>
      </c>
      <c r="S29" s="71" t="str">
        <f t="shared" si="10"/>
        <v/>
      </c>
      <c r="T29" s="63" t="str">
        <f t="shared" si="11"/>
        <v/>
      </c>
      <c r="U29" s="68" t="str">
        <f t="shared" si="12"/>
        <v/>
      </c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  <c r="DL29" s="68"/>
      <c r="DM29" s="68"/>
      <c r="DN29" s="68"/>
      <c r="DO29" s="68"/>
      <c r="DP29" s="68"/>
      <c r="DQ29" s="68"/>
      <c r="DR29" s="68"/>
      <c r="DS29" s="68"/>
      <c r="DT29" s="68"/>
      <c r="DU29" s="68"/>
      <c r="DV29" s="68"/>
      <c r="DW29" s="68"/>
      <c r="DX29" s="68"/>
      <c r="DY29" s="68"/>
      <c r="DZ29" s="68"/>
      <c r="EA29" s="68"/>
      <c r="EB29" s="68"/>
      <c r="EC29" s="68"/>
      <c r="ED29" s="68"/>
      <c r="EE29" s="68"/>
      <c r="EF29" s="68"/>
      <c r="EG29" s="68"/>
      <c r="EH29" s="68"/>
      <c r="EI29" s="68"/>
      <c r="EJ29" s="68"/>
      <c r="EK29" s="68"/>
      <c r="EL29" s="68"/>
      <c r="EM29" s="68"/>
      <c r="EN29" s="68"/>
      <c r="EO29" s="68"/>
      <c r="EP29" s="68"/>
      <c r="EQ29" s="68"/>
      <c r="ER29" s="68"/>
      <c r="ES29" s="68"/>
      <c r="ET29" s="68"/>
      <c r="EU29" s="68"/>
      <c r="EV29" s="68"/>
      <c r="EW29" s="68"/>
      <c r="EX29" s="68"/>
      <c r="EY29" s="68"/>
      <c r="EZ29" s="68"/>
      <c r="FA29" s="68"/>
      <c r="FB29" s="68"/>
      <c r="FC29" s="68"/>
      <c r="FD29" s="68"/>
      <c r="FE29" s="68"/>
      <c r="FF29" s="68"/>
      <c r="FG29" s="68"/>
      <c r="FH29" s="68"/>
      <c r="FI29" s="68"/>
      <c r="FJ29" s="68"/>
      <c r="FK29" s="68"/>
      <c r="FL29" s="68"/>
      <c r="FM29" s="68"/>
      <c r="FN29" s="68"/>
      <c r="FO29" s="68"/>
      <c r="FP29" s="68"/>
      <c r="FQ29" s="68"/>
      <c r="FR29" s="68"/>
      <c r="FS29" s="68"/>
      <c r="FT29" s="68"/>
      <c r="FU29" s="68"/>
      <c r="FV29" s="68"/>
      <c r="FW29" s="68"/>
      <c r="FX29" s="68"/>
      <c r="FY29" s="68"/>
      <c r="FZ29" s="68"/>
      <c r="GA29" s="68"/>
      <c r="GB29" s="68"/>
      <c r="GC29" s="68"/>
      <c r="GD29" s="68"/>
      <c r="GE29" s="68"/>
      <c r="GF29" s="68"/>
      <c r="GG29" s="68"/>
      <c r="GH29" s="68"/>
      <c r="GI29" s="68"/>
      <c r="GJ29" s="68"/>
      <c r="GK29" s="68"/>
      <c r="GL29" s="68"/>
      <c r="GM29" s="68"/>
      <c r="GN29" s="68"/>
      <c r="GO29" s="68"/>
      <c r="GP29" s="68"/>
      <c r="GQ29" s="68"/>
      <c r="GR29" s="68"/>
      <c r="GS29" s="68"/>
      <c r="GT29" s="68"/>
      <c r="GU29" s="68"/>
      <c r="GV29" s="68"/>
      <c r="GW29" s="68"/>
      <c r="GX29" s="68"/>
      <c r="GY29" s="68"/>
      <c r="GZ29" s="68"/>
      <c r="HA29" s="68"/>
      <c r="HB29" s="68"/>
      <c r="HC29" s="68"/>
      <c r="HD29" s="68"/>
      <c r="HE29" s="68"/>
      <c r="HF29" s="68"/>
      <c r="HG29" s="68"/>
      <c r="HH29" s="68"/>
      <c r="HI29" s="68"/>
      <c r="HJ29" s="68"/>
      <c r="HK29" s="68"/>
      <c r="HL29" s="68"/>
      <c r="HM29" s="68"/>
      <c r="HN29" s="68"/>
      <c r="HO29" s="68"/>
      <c r="HP29" s="68"/>
      <c r="HQ29" s="68"/>
      <c r="HR29" s="68"/>
      <c r="HS29" s="68"/>
      <c r="HT29" s="68"/>
      <c r="HU29" s="68"/>
      <c r="HV29" s="68"/>
      <c r="HW29" s="68"/>
      <c r="HX29" s="68"/>
      <c r="HY29" s="68"/>
      <c r="HZ29" s="68"/>
      <c r="IA29" s="68"/>
      <c r="IB29" s="68"/>
      <c r="IC29" s="68"/>
      <c r="ID29" s="68"/>
      <c r="IE29" s="68"/>
      <c r="IF29" s="68"/>
      <c r="IG29" s="68"/>
      <c r="IH29" s="68"/>
      <c r="II29" s="68"/>
      <c r="IJ29" s="68"/>
      <c r="IK29" s="68"/>
      <c r="IL29" s="68"/>
      <c r="IM29" s="68"/>
      <c r="IN29" s="68"/>
      <c r="IO29" s="68"/>
      <c r="IP29" s="68"/>
      <c r="IQ29" s="68"/>
      <c r="IR29" s="68"/>
      <c r="IS29" s="68"/>
      <c r="IT29" s="68"/>
      <c r="IU29" s="68"/>
      <c r="IV29" s="68"/>
      <c r="IW29" s="68"/>
      <c r="IX29" s="68"/>
      <c r="IY29" s="68"/>
      <c r="IZ29" s="68"/>
    </row>
    <row r="30" spans="1:260" ht="15.75" customHeight="1">
      <c r="A30" s="148"/>
      <c r="B30" s="103" t="str">
        <f t="shared" ref="B30:B32" si="17">IF(B29=0,"",B29)</f>
        <v/>
      </c>
      <c r="C30" s="103" t="str">
        <f t="shared" ref="C30:C32" si="18">IF(C29=0,"",C29)</f>
        <v/>
      </c>
      <c r="D30" s="103" t="str">
        <f t="shared" ref="D30:D32" si="19">IF(D29=0,"",D29)</f>
        <v/>
      </c>
      <c r="E30" s="104"/>
      <c r="F30" s="105" t="str">
        <f>IF(E30="","",VLOOKUP(E30,報名總表及收費!$I$29:$L$140,4))</f>
        <v/>
      </c>
      <c r="G30" s="109"/>
      <c r="H30" s="107" t="str">
        <f t="shared" ca="1" si="16"/>
        <v/>
      </c>
      <c r="I30" s="108"/>
      <c r="J30" s="103" t="str">
        <f t="shared" si="5"/>
        <v/>
      </c>
      <c r="K30" s="71"/>
      <c r="L30" s="72">
        <v>12</v>
      </c>
      <c r="M30" s="72">
        <f>COUNTIFS($E$25:$E$164,"=12")</f>
        <v>0</v>
      </c>
      <c r="N30" s="68" t="str">
        <f t="shared" si="7"/>
        <v>OK</v>
      </c>
      <c r="O30" s="70" t="str">
        <f>VLOOKUP(L30,報名總表及收費!$I$30:$K$118,2)</f>
        <v>15U</v>
      </c>
      <c r="P30" s="63" t="str">
        <f>IF(VLOOKUP(L30,報名總表及收費!$I$30:$K$118,3)=0,"",VLOOKUP(L30,報名總表及收費!$I$30:$K$118,3,FALSE))</f>
        <v/>
      </c>
      <c r="Q30" s="101" t="str">
        <f t="shared" ca="1" si="8"/>
        <v>15U</v>
      </c>
      <c r="R30" s="71" t="str">
        <f t="shared" si="9"/>
        <v/>
      </c>
      <c r="S30" s="71" t="e">
        <f t="shared" si="10"/>
        <v>#N/A</v>
      </c>
      <c r="T30" s="63" t="str">
        <f t="shared" si="11"/>
        <v/>
      </c>
      <c r="U30" s="68" t="e">
        <f t="shared" si="12"/>
        <v>#N/A</v>
      </c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8"/>
      <c r="CL30" s="68"/>
      <c r="CM30" s="68"/>
      <c r="CN30" s="68"/>
      <c r="CO30" s="68"/>
      <c r="CP30" s="68"/>
      <c r="CQ30" s="68"/>
      <c r="CR30" s="68"/>
      <c r="CS30" s="68"/>
      <c r="CT30" s="68"/>
      <c r="CU30" s="68"/>
      <c r="CV30" s="68"/>
      <c r="CW30" s="68"/>
      <c r="CX30" s="68"/>
      <c r="CY30" s="68"/>
      <c r="CZ30" s="68"/>
      <c r="DA30" s="68"/>
      <c r="DB30" s="68"/>
      <c r="DC30" s="68"/>
      <c r="DD30" s="68"/>
      <c r="DE30" s="68"/>
      <c r="DF30" s="68"/>
      <c r="DG30" s="68"/>
      <c r="DH30" s="68"/>
      <c r="DI30" s="68"/>
      <c r="DJ30" s="68"/>
      <c r="DK30" s="68"/>
      <c r="DL30" s="68"/>
      <c r="DM30" s="68"/>
      <c r="DN30" s="68"/>
      <c r="DO30" s="68"/>
      <c r="DP30" s="68"/>
      <c r="DQ30" s="68"/>
      <c r="DR30" s="68"/>
      <c r="DS30" s="68"/>
      <c r="DT30" s="68"/>
      <c r="DU30" s="68"/>
      <c r="DV30" s="68"/>
      <c r="DW30" s="68"/>
      <c r="DX30" s="68"/>
      <c r="DY30" s="68"/>
      <c r="DZ30" s="68"/>
      <c r="EA30" s="68"/>
      <c r="EB30" s="68"/>
      <c r="EC30" s="68"/>
      <c r="ED30" s="68"/>
      <c r="EE30" s="68"/>
      <c r="EF30" s="68"/>
      <c r="EG30" s="68"/>
      <c r="EH30" s="68"/>
      <c r="EI30" s="68"/>
      <c r="EJ30" s="68"/>
      <c r="EK30" s="68"/>
      <c r="EL30" s="68"/>
      <c r="EM30" s="68"/>
      <c r="EN30" s="68"/>
      <c r="EO30" s="68"/>
      <c r="EP30" s="68"/>
      <c r="EQ30" s="68"/>
      <c r="ER30" s="68"/>
      <c r="ES30" s="68"/>
      <c r="ET30" s="68"/>
      <c r="EU30" s="68"/>
      <c r="EV30" s="68"/>
      <c r="EW30" s="68"/>
      <c r="EX30" s="68"/>
      <c r="EY30" s="68"/>
      <c r="EZ30" s="68"/>
      <c r="FA30" s="68"/>
      <c r="FB30" s="68"/>
      <c r="FC30" s="68"/>
      <c r="FD30" s="68"/>
      <c r="FE30" s="68"/>
      <c r="FF30" s="68"/>
      <c r="FG30" s="68"/>
      <c r="FH30" s="68"/>
      <c r="FI30" s="68"/>
      <c r="FJ30" s="68"/>
      <c r="FK30" s="68"/>
      <c r="FL30" s="68"/>
      <c r="FM30" s="68"/>
      <c r="FN30" s="68"/>
      <c r="FO30" s="68"/>
      <c r="FP30" s="68"/>
      <c r="FQ30" s="68"/>
      <c r="FR30" s="68"/>
      <c r="FS30" s="68"/>
      <c r="FT30" s="68"/>
      <c r="FU30" s="68"/>
      <c r="FV30" s="68"/>
      <c r="FW30" s="68"/>
      <c r="FX30" s="68"/>
      <c r="FY30" s="68"/>
      <c r="FZ30" s="68"/>
      <c r="GA30" s="68"/>
      <c r="GB30" s="68"/>
      <c r="GC30" s="68"/>
      <c r="GD30" s="68"/>
      <c r="GE30" s="68"/>
      <c r="GF30" s="68"/>
      <c r="GG30" s="68"/>
      <c r="GH30" s="68"/>
      <c r="GI30" s="68"/>
      <c r="GJ30" s="68"/>
      <c r="GK30" s="68"/>
      <c r="GL30" s="68"/>
      <c r="GM30" s="68"/>
      <c r="GN30" s="68"/>
      <c r="GO30" s="68"/>
      <c r="GP30" s="68"/>
      <c r="GQ30" s="68"/>
      <c r="GR30" s="68"/>
      <c r="GS30" s="68"/>
      <c r="GT30" s="68"/>
      <c r="GU30" s="68"/>
      <c r="GV30" s="68"/>
      <c r="GW30" s="68"/>
      <c r="GX30" s="68"/>
      <c r="GY30" s="68"/>
      <c r="GZ30" s="68"/>
      <c r="HA30" s="68"/>
      <c r="HB30" s="68"/>
      <c r="HC30" s="68"/>
      <c r="HD30" s="68"/>
      <c r="HE30" s="68"/>
      <c r="HF30" s="68"/>
      <c r="HG30" s="68"/>
      <c r="HH30" s="68"/>
      <c r="HI30" s="68"/>
      <c r="HJ30" s="68"/>
      <c r="HK30" s="68"/>
      <c r="HL30" s="68"/>
      <c r="HM30" s="68"/>
      <c r="HN30" s="68"/>
      <c r="HO30" s="68"/>
      <c r="HP30" s="68"/>
      <c r="HQ30" s="68"/>
      <c r="HR30" s="68"/>
      <c r="HS30" s="68"/>
      <c r="HT30" s="68"/>
      <c r="HU30" s="68"/>
      <c r="HV30" s="68"/>
      <c r="HW30" s="68"/>
      <c r="HX30" s="68"/>
      <c r="HY30" s="68"/>
      <c r="HZ30" s="68"/>
      <c r="IA30" s="68"/>
      <c r="IB30" s="68"/>
      <c r="IC30" s="68"/>
      <c r="ID30" s="68"/>
      <c r="IE30" s="68"/>
      <c r="IF30" s="68"/>
      <c r="IG30" s="68"/>
      <c r="IH30" s="68"/>
      <c r="II30" s="68"/>
      <c r="IJ30" s="68"/>
      <c r="IK30" s="68"/>
      <c r="IL30" s="68"/>
      <c r="IM30" s="68"/>
      <c r="IN30" s="68"/>
      <c r="IO30" s="68"/>
      <c r="IP30" s="68"/>
      <c r="IQ30" s="68"/>
      <c r="IR30" s="68"/>
      <c r="IS30" s="68"/>
      <c r="IT30" s="68"/>
      <c r="IU30" s="68"/>
      <c r="IV30" s="68"/>
      <c r="IW30" s="68"/>
      <c r="IX30" s="68"/>
      <c r="IY30" s="68"/>
      <c r="IZ30" s="68"/>
    </row>
    <row r="31" spans="1:260" ht="15.75" customHeight="1">
      <c r="A31" s="148"/>
      <c r="B31" s="103" t="str">
        <f t="shared" si="17"/>
        <v/>
      </c>
      <c r="C31" s="103" t="str">
        <f t="shared" si="18"/>
        <v/>
      </c>
      <c r="D31" s="103" t="str">
        <f t="shared" si="19"/>
        <v/>
      </c>
      <c r="E31" s="104"/>
      <c r="F31" s="105" t="str">
        <f>IF(E31="","",VLOOKUP(E31,報名總表及收費!$I$29:$L$140,4))</f>
        <v/>
      </c>
      <c r="G31" s="106"/>
      <c r="H31" s="107" t="str">
        <f t="shared" ca="1" si="16"/>
        <v/>
      </c>
      <c r="I31" s="108"/>
      <c r="J31" s="103" t="str">
        <f t="shared" si="5"/>
        <v/>
      </c>
      <c r="K31" s="71"/>
      <c r="L31" s="72">
        <v>14</v>
      </c>
      <c r="M31" s="72">
        <f>COUNTIFS($E$25:$E$164,"=14")</f>
        <v>0</v>
      </c>
      <c r="N31" s="68" t="str">
        <f t="shared" si="7"/>
        <v>OK</v>
      </c>
      <c r="O31" s="70">
        <f>VLOOKUP(L31,報名總表及收費!$I$30:$K$118,2)</f>
        <v>14</v>
      </c>
      <c r="P31" s="63" t="str">
        <f>IF(VLOOKUP(L31,報名總表及收費!$I$30:$K$118,3)=0,"",VLOOKUP(L31,報名總表及收費!$I$30:$K$118,3,FALSE))</f>
        <v/>
      </c>
      <c r="Q31" s="101">
        <f t="shared" ca="1" si="8"/>
        <v>14</v>
      </c>
      <c r="R31" s="71" t="str">
        <f t="shared" si="9"/>
        <v/>
      </c>
      <c r="S31" s="71" t="e">
        <f t="shared" si="10"/>
        <v>#N/A</v>
      </c>
      <c r="T31" s="63" t="str">
        <f t="shared" si="11"/>
        <v/>
      </c>
      <c r="U31" s="68" t="e">
        <f t="shared" si="12"/>
        <v>#N/A</v>
      </c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8"/>
      <c r="BO31" s="68"/>
      <c r="BP31" s="68"/>
      <c r="BQ31" s="68"/>
      <c r="BR31" s="68"/>
      <c r="BS31" s="68"/>
      <c r="BT31" s="68"/>
      <c r="BU31" s="68"/>
      <c r="BV31" s="68"/>
      <c r="BW31" s="68"/>
      <c r="BX31" s="68"/>
      <c r="BY31" s="68"/>
      <c r="BZ31" s="68"/>
      <c r="CA31" s="68"/>
      <c r="CB31" s="68"/>
      <c r="CC31" s="68"/>
      <c r="CD31" s="68"/>
      <c r="CE31" s="68"/>
      <c r="CF31" s="68"/>
      <c r="CG31" s="68"/>
      <c r="CH31" s="68"/>
      <c r="CI31" s="68"/>
      <c r="CJ31" s="68"/>
      <c r="CK31" s="68"/>
      <c r="CL31" s="68"/>
      <c r="CM31" s="68"/>
      <c r="CN31" s="68"/>
      <c r="CO31" s="68"/>
      <c r="CP31" s="68"/>
      <c r="CQ31" s="68"/>
      <c r="CR31" s="68"/>
      <c r="CS31" s="68"/>
      <c r="CT31" s="68"/>
      <c r="CU31" s="68"/>
      <c r="CV31" s="68"/>
      <c r="CW31" s="68"/>
      <c r="CX31" s="68"/>
      <c r="CY31" s="68"/>
      <c r="CZ31" s="68"/>
      <c r="DA31" s="68"/>
      <c r="DB31" s="68"/>
      <c r="DC31" s="68"/>
      <c r="DD31" s="68"/>
      <c r="DE31" s="68"/>
      <c r="DF31" s="68"/>
      <c r="DG31" s="68"/>
      <c r="DH31" s="68"/>
      <c r="DI31" s="68"/>
      <c r="DJ31" s="68"/>
      <c r="DK31" s="68"/>
      <c r="DL31" s="68"/>
      <c r="DM31" s="68"/>
      <c r="DN31" s="68"/>
      <c r="DO31" s="68"/>
      <c r="DP31" s="68"/>
      <c r="DQ31" s="68"/>
      <c r="DR31" s="68"/>
      <c r="DS31" s="68"/>
      <c r="DT31" s="68"/>
      <c r="DU31" s="68"/>
      <c r="DV31" s="68"/>
      <c r="DW31" s="68"/>
      <c r="DX31" s="68"/>
      <c r="DY31" s="68"/>
      <c r="DZ31" s="68"/>
      <c r="EA31" s="68"/>
      <c r="EB31" s="68"/>
      <c r="EC31" s="68"/>
      <c r="ED31" s="68"/>
      <c r="EE31" s="68"/>
      <c r="EF31" s="68"/>
      <c r="EG31" s="68"/>
      <c r="EH31" s="68"/>
      <c r="EI31" s="68"/>
      <c r="EJ31" s="68"/>
      <c r="EK31" s="68"/>
      <c r="EL31" s="68"/>
      <c r="EM31" s="68"/>
      <c r="EN31" s="68"/>
      <c r="EO31" s="68"/>
      <c r="EP31" s="68"/>
      <c r="EQ31" s="68"/>
      <c r="ER31" s="68"/>
      <c r="ES31" s="68"/>
      <c r="ET31" s="68"/>
      <c r="EU31" s="68"/>
      <c r="EV31" s="68"/>
      <c r="EW31" s="68"/>
      <c r="EX31" s="68"/>
      <c r="EY31" s="68"/>
      <c r="EZ31" s="68"/>
      <c r="FA31" s="68"/>
      <c r="FB31" s="68"/>
      <c r="FC31" s="68"/>
      <c r="FD31" s="68"/>
      <c r="FE31" s="68"/>
      <c r="FF31" s="68"/>
      <c r="FG31" s="68"/>
      <c r="FH31" s="68"/>
      <c r="FI31" s="68"/>
      <c r="FJ31" s="68"/>
      <c r="FK31" s="68"/>
      <c r="FL31" s="68"/>
      <c r="FM31" s="68"/>
      <c r="FN31" s="68"/>
      <c r="FO31" s="68"/>
      <c r="FP31" s="68"/>
      <c r="FQ31" s="68"/>
      <c r="FR31" s="68"/>
      <c r="FS31" s="68"/>
      <c r="FT31" s="68"/>
      <c r="FU31" s="68"/>
      <c r="FV31" s="68"/>
      <c r="FW31" s="68"/>
      <c r="FX31" s="68"/>
      <c r="FY31" s="68"/>
      <c r="FZ31" s="68"/>
      <c r="GA31" s="68"/>
      <c r="GB31" s="68"/>
      <c r="GC31" s="68"/>
      <c r="GD31" s="68"/>
      <c r="GE31" s="68"/>
      <c r="GF31" s="68"/>
      <c r="GG31" s="68"/>
      <c r="GH31" s="68"/>
      <c r="GI31" s="68"/>
      <c r="GJ31" s="68"/>
      <c r="GK31" s="68"/>
      <c r="GL31" s="68"/>
      <c r="GM31" s="68"/>
      <c r="GN31" s="68"/>
      <c r="GO31" s="68"/>
      <c r="GP31" s="68"/>
      <c r="GQ31" s="68"/>
      <c r="GR31" s="68"/>
      <c r="GS31" s="68"/>
      <c r="GT31" s="68"/>
      <c r="GU31" s="68"/>
      <c r="GV31" s="68"/>
      <c r="GW31" s="68"/>
      <c r="GX31" s="68"/>
      <c r="GY31" s="68"/>
      <c r="GZ31" s="68"/>
      <c r="HA31" s="68"/>
      <c r="HB31" s="68"/>
      <c r="HC31" s="68"/>
      <c r="HD31" s="68"/>
      <c r="HE31" s="68"/>
      <c r="HF31" s="68"/>
      <c r="HG31" s="68"/>
      <c r="HH31" s="68"/>
      <c r="HI31" s="68"/>
      <c r="HJ31" s="68"/>
      <c r="HK31" s="68"/>
      <c r="HL31" s="68"/>
      <c r="HM31" s="68"/>
      <c r="HN31" s="68"/>
      <c r="HO31" s="68"/>
      <c r="HP31" s="68"/>
      <c r="HQ31" s="68"/>
      <c r="HR31" s="68"/>
      <c r="HS31" s="68"/>
      <c r="HT31" s="68"/>
      <c r="HU31" s="68"/>
      <c r="HV31" s="68"/>
      <c r="HW31" s="68"/>
      <c r="HX31" s="68"/>
      <c r="HY31" s="68"/>
      <c r="HZ31" s="68"/>
      <c r="IA31" s="68"/>
      <c r="IB31" s="68"/>
      <c r="IC31" s="68"/>
      <c r="ID31" s="68"/>
      <c r="IE31" s="68"/>
      <c r="IF31" s="68"/>
      <c r="IG31" s="68"/>
      <c r="IH31" s="68"/>
      <c r="II31" s="68"/>
      <c r="IJ31" s="68"/>
      <c r="IK31" s="68"/>
      <c r="IL31" s="68"/>
      <c r="IM31" s="68"/>
      <c r="IN31" s="68"/>
      <c r="IO31" s="68"/>
      <c r="IP31" s="68"/>
      <c r="IQ31" s="68"/>
      <c r="IR31" s="68"/>
      <c r="IS31" s="68"/>
      <c r="IT31" s="68"/>
      <c r="IU31" s="68"/>
      <c r="IV31" s="68"/>
      <c r="IW31" s="68"/>
      <c r="IX31" s="68"/>
      <c r="IY31" s="68"/>
      <c r="IZ31" s="68"/>
    </row>
    <row r="32" spans="1:260" ht="15.75" customHeight="1">
      <c r="A32" s="148"/>
      <c r="B32" s="103" t="str">
        <f t="shared" si="17"/>
        <v/>
      </c>
      <c r="C32" s="103" t="str">
        <f t="shared" si="18"/>
        <v/>
      </c>
      <c r="D32" s="103" t="str">
        <f t="shared" si="19"/>
        <v/>
      </c>
      <c r="E32" s="104"/>
      <c r="F32" s="105" t="str">
        <f>IF(E32="","",VLOOKUP(E32,報名總表及收費!$I$29:$L$140,4))</f>
        <v/>
      </c>
      <c r="G32" s="106"/>
      <c r="H32" s="107" t="str">
        <f t="shared" ca="1" si="16"/>
        <v/>
      </c>
      <c r="I32" s="108"/>
      <c r="J32" s="103" t="str">
        <f t="shared" si="5"/>
        <v/>
      </c>
      <c r="K32" s="71"/>
      <c r="L32" s="72">
        <v>16</v>
      </c>
      <c r="M32" s="72">
        <f>COUNTIFS($E$25:$E$164,"=16")</f>
        <v>0</v>
      </c>
      <c r="N32" s="68" t="str">
        <f t="shared" si="7"/>
        <v>OK</v>
      </c>
      <c r="O32" s="70" t="str">
        <f>VLOOKUP(L32,報名總表及收費!$I$30:$K$118,2)</f>
        <v>15U</v>
      </c>
      <c r="P32" s="63" t="str">
        <f>IF(VLOOKUP(L32,報名總表及收費!$I$30:$K$118,3)=0,"",VLOOKUP(L32,報名總表及收費!$I$30:$K$118,3,FALSE))</f>
        <v/>
      </c>
      <c r="Q32" s="101" t="str">
        <f t="shared" ca="1" si="8"/>
        <v>15U</v>
      </c>
      <c r="R32" s="71" t="str">
        <f t="shared" si="9"/>
        <v/>
      </c>
      <c r="S32" s="71" t="e">
        <f t="shared" si="10"/>
        <v>#N/A</v>
      </c>
      <c r="T32" s="63" t="str">
        <f t="shared" si="11"/>
        <v/>
      </c>
      <c r="U32" s="68" t="e">
        <f t="shared" si="12"/>
        <v>#N/A</v>
      </c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68"/>
      <c r="AZ32" s="68"/>
      <c r="BA32" s="68"/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8"/>
      <c r="BO32" s="68"/>
      <c r="BP32" s="68"/>
      <c r="BQ32" s="68"/>
      <c r="BR32" s="68"/>
      <c r="BS32" s="68"/>
      <c r="BT32" s="68"/>
      <c r="BU32" s="68"/>
      <c r="BV32" s="68"/>
      <c r="BW32" s="68"/>
      <c r="BX32" s="68"/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8"/>
      <c r="CO32" s="68"/>
      <c r="CP32" s="68"/>
      <c r="CQ32" s="68"/>
      <c r="CR32" s="68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8"/>
      <c r="DG32" s="68"/>
      <c r="DH32" s="68"/>
      <c r="DI32" s="68"/>
      <c r="DJ32" s="68"/>
      <c r="DK32" s="68"/>
      <c r="DL32" s="68"/>
      <c r="DM32" s="68"/>
      <c r="DN32" s="68"/>
      <c r="DO32" s="68"/>
      <c r="DP32" s="68"/>
      <c r="DQ32" s="68"/>
      <c r="DR32" s="68"/>
      <c r="DS32" s="68"/>
      <c r="DT32" s="68"/>
      <c r="DU32" s="68"/>
      <c r="DV32" s="68"/>
      <c r="DW32" s="68"/>
      <c r="DX32" s="68"/>
      <c r="DY32" s="68"/>
      <c r="DZ32" s="68"/>
      <c r="EA32" s="68"/>
      <c r="EB32" s="68"/>
      <c r="EC32" s="68"/>
      <c r="ED32" s="68"/>
      <c r="EE32" s="68"/>
      <c r="EF32" s="68"/>
      <c r="EG32" s="68"/>
      <c r="EH32" s="68"/>
      <c r="EI32" s="68"/>
      <c r="EJ32" s="68"/>
      <c r="EK32" s="68"/>
      <c r="EL32" s="68"/>
      <c r="EM32" s="68"/>
      <c r="EN32" s="68"/>
      <c r="EO32" s="68"/>
      <c r="EP32" s="68"/>
      <c r="EQ32" s="68"/>
      <c r="ER32" s="68"/>
      <c r="ES32" s="68"/>
      <c r="ET32" s="68"/>
      <c r="EU32" s="68"/>
      <c r="EV32" s="68"/>
      <c r="EW32" s="68"/>
      <c r="EX32" s="68"/>
      <c r="EY32" s="68"/>
      <c r="EZ32" s="68"/>
      <c r="FA32" s="68"/>
      <c r="FB32" s="68"/>
      <c r="FC32" s="68"/>
      <c r="FD32" s="68"/>
      <c r="FE32" s="68"/>
      <c r="FF32" s="68"/>
      <c r="FG32" s="68"/>
      <c r="FH32" s="68"/>
      <c r="FI32" s="68"/>
      <c r="FJ32" s="68"/>
      <c r="FK32" s="68"/>
      <c r="FL32" s="68"/>
      <c r="FM32" s="68"/>
      <c r="FN32" s="68"/>
      <c r="FO32" s="68"/>
      <c r="FP32" s="68"/>
      <c r="FQ32" s="68"/>
      <c r="FR32" s="68"/>
      <c r="FS32" s="68"/>
      <c r="FT32" s="68"/>
      <c r="FU32" s="68"/>
      <c r="FV32" s="68"/>
      <c r="FW32" s="68"/>
      <c r="FX32" s="68"/>
      <c r="FY32" s="68"/>
      <c r="FZ32" s="68"/>
      <c r="GA32" s="68"/>
      <c r="GB32" s="68"/>
      <c r="GC32" s="68"/>
      <c r="GD32" s="68"/>
      <c r="GE32" s="68"/>
      <c r="GF32" s="68"/>
      <c r="GG32" s="68"/>
      <c r="GH32" s="68"/>
      <c r="GI32" s="68"/>
      <c r="GJ32" s="68"/>
      <c r="GK32" s="68"/>
      <c r="GL32" s="68"/>
      <c r="GM32" s="68"/>
      <c r="GN32" s="68"/>
      <c r="GO32" s="68"/>
      <c r="GP32" s="68"/>
      <c r="GQ32" s="68"/>
      <c r="GR32" s="68"/>
      <c r="GS32" s="68"/>
      <c r="GT32" s="68"/>
      <c r="GU32" s="68"/>
      <c r="GV32" s="68"/>
      <c r="GW32" s="68"/>
      <c r="GX32" s="68"/>
      <c r="GY32" s="68"/>
      <c r="GZ32" s="68"/>
      <c r="HA32" s="68"/>
      <c r="HB32" s="68"/>
      <c r="HC32" s="68"/>
      <c r="HD32" s="68"/>
      <c r="HE32" s="68"/>
      <c r="HF32" s="68"/>
      <c r="HG32" s="68"/>
      <c r="HH32" s="68"/>
      <c r="HI32" s="68"/>
      <c r="HJ32" s="68"/>
      <c r="HK32" s="68"/>
      <c r="HL32" s="68"/>
      <c r="HM32" s="68"/>
      <c r="HN32" s="68"/>
      <c r="HO32" s="68"/>
      <c r="HP32" s="68"/>
      <c r="HQ32" s="68"/>
      <c r="HR32" s="68"/>
      <c r="HS32" s="68"/>
      <c r="HT32" s="68"/>
      <c r="HU32" s="68"/>
      <c r="HV32" s="68"/>
      <c r="HW32" s="68"/>
      <c r="HX32" s="68"/>
      <c r="HY32" s="68"/>
      <c r="HZ32" s="68"/>
      <c r="IA32" s="68"/>
      <c r="IB32" s="68"/>
      <c r="IC32" s="68"/>
      <c r="ID32" s="68"/>
      <c r="IE32" s="68"/>
      <c r="IF32" s="68"/>
      <c r="IG32" s="68"/>
      <c r="IH32" s="68"/>
      <c r="II32" s="68"/>
      <c r="IJ32" s="68"/>
      <c r="IK32" s="68"/>
      <c r="IL32" s="68"/>
      <c r="IM32" s="68"/>
      <c r="IN32" s="68"/>
      <c r="IO32" s="68"/>
      <c r="IP32" s="68"/>
      <c r="IQ32" s="68"/>
      <c r="IR32" s="68"/>
      <c r="IS32" s="68"/>
      <c r="IT32" s="68"/>
      <c r="IU32" s="68"/>
      <c r="IV32" s="68"/>
      <c r="IW32" s="68"/>
      <c r="IX32" s="68"/>
      <c r="IY32" s="68"/>
      <c r="IZ32" s="68"/>
    </row>
    <row r="33" spans="1:260" ht="15.75" customHeight="1">
      <c r="A33" s="147" t="s">
        <v>110</v>
      </c>
      <c r="B33" s="95"/>
      <c r="C33" s="95"/>
      <c r="D33" s="95"/>
      <c r="E33" s="96"/>
      <c r="F33" s="97" t="str">
        <f>IF(E33="","",VLOOKUP(E33,報名總表及收費!$I$29:$L$140,4))</f>
        <v/>
      </c>
      <c r="G33" s="98"/>
      <c r="H33" s="99" t="str">
        <f t="shared" ca="1" si="16"/>
        <v/>
      </c>
      <c r="I33" s="100"/>
      <c r="J33" s="94" t="str">
        <f t="shared" si="5"/>
        <v/>
      </c>
      <c r="K33" s="71"/>
      <c r="L33" s="72">
        <v>18</v>
      </c>
      <c r="M33" s="72">
        <f>COUNTIFS($E$25:$E$164,"=18")</f>
        <v>0</v>
      </c>
      <c r="N33" s="68" t="str">
        <f t="shared" si="7"/>
        <v>OK</v>
      </c>
      <c r="O33" s="70">
        <f>VLOOKUP(L33,報名總表及收費!$I$30:$K$118,2)</f>
        <v>14</v>
      </c>
      <c r="P33" s="63" t="str">
        <f>IF(VLOOKUP(L33,報名總表及收費!$I$30:$K$118,3)=0,"",VLOOKUP(L33,報名總表及收費!$I$30:$K$118,3,FALSE))</f>
        <v/>
      </c>
      <c r="Q33" s="101">
        <f t="shared" ca="1" si="8"/>
        <v>14</v>
      </c>
      <c r="R33" s="71" t="str">
        <f t="shared" si="9"/>
        <v/>
      </c>
      <c r="S33" s="71" t="str">
        <f t="shared" si="10"/>
        <v/>
      </c>
      <c r="T33" s="63" t="str">
        <f t="shared" si="11"/>
        <v/>
      </c>
      <c r="U33" s="68" t="str">
        <f t="shared" si="12"/>
        <v/>
      </c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  <c r="CT33" s="68"/>
      <c r="CU33" s="68"/>
      <c r="CV33" s="68"/>
      <c r="CW33" s="68"/>
      <c r="CX33" s="68"/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8"/>
      <c r="DL33" s="68"/>
      <c r="DM33" s="68"/>
      <c r="DN33" s="68"/>
      <c r="DO33" s="68"/>
      <c r="DP33" s="68"/>
      <c r="DQ33" s="68"/>
      <c r="DR33" s="68"/>
      <c r="DS33" s="68"/>
      <c r="DT33" s="68"/>
      <c r="DU33" s="68"/>
      <c r="DV33" s="68"/>
      <c r="DW33" s="68"/>
      <c r="DX33" s="68"/>
      <c r="DY33" s="68"/>
      <c r="DZ33" s="68"/>
      <c r="EA33" s="68"/>
      <c r="EB33" s="68"/>
      <c r="EC33" s="68"/>
      <c r="ED33" s="68"/>
      <c r="EE33" s="68"/>
      <c r="EF33" s="68"/>
      <c r="EG33" s="68"/>
      <c r="EH33" s="68"/>
      <c r="EI33" s="68"/>
      <c r="EJ33" s="68"/>
      <c r="EK33" s="68"/>
      <c r="EL33" s="68"/>
      <c r="EM33" s="68"/>
      <c r="EN33" s="68"/>
      <c r="EO33" s="68"/>
      <c r="EP33" s="68"/>
      <c r="EQ33" s="68"/>
      <c r="ER33" s="68"/>
      <c r="ES33" s="68"/>
      <c r="ET33" s="68"/>
      <c r="EU33" s="68"/>
      <c r="EV33" s="68"/>
      <c r="EW33" s="68"/>
      <c r="EX33" s="68"/>
      <c r="EY33" s="68"/>
      <c r="EZ33" s="68"/>
      <c r="FA33" s="68"/>
      <c r="FB33" s="68"/>
      <c r="FC33" s="68"/>
      <c r="FD33" s="68"/>
      <c r="FE33" s="68"/>
      <c r="FF33" s="68"/>
      <c r="FG33" s="68"/>
      <c r="FH33" s="68"/>
      <c r="FI33" s="68"/>
      <c r="FJ33" s="68"/>
      <c r="FK33" s="68"/>
      <c r="FL33" s="68"/>
      <c r="FM33" s="68"/>
      <c r="FN33" s="68"/>
      <c r="FO33" s="68"/>
      <c r="FP33" s="68"/>
      <c r="FQ33" s="68"/>
      <c r="FR33" s="68"/>
      <c r="FS33" s="68"/>
      <c r="FT33" s="68"/>
      <c r="FU33" s="68"/>
      <c r="FV33" s="68"/>
      <c r="FW33" s="68"/>
      <c r="FX33" s="68"/>
      <c r="FY33" s="68"/>
      <c r="FZ33" s="68"/>
      <c r="GA33" s="68"/>
      <c r="GB33" s="68"/>
      <c r="GC33" s="68"/>
      <c r="GD33" s="68"/>
      <c r="GE33" s="68"/>
      <c r="GF33" s="68"/>
      <c r="GG33" s="68"/>
      <c r="GH33" s="68"/>
      <c r="GI33" s="68"/>
      <c r="GJ33" s="68"/>
      <c r="GK33" s="68"/>
      <c r="GL33" s="68"/>
      <c r="GM33" s="68"/>
      <c r="GN33" s="68"/>
      <c r="GO33" s="68"/>
      <c r="GP33" s="68"/>
      <c r="GQ33" s="68"/>
      <c r="GR33" s="68"/>
      <c r="GS33" s="68"/>
      <c r="GT33" s="68"/>
      <c r="GU33" s="68"/>
      <c r="GV33" s="68"/>
      <c r="GW33" s="68"/>
      <c r="GX33" s="68"/>
      <c r="GY33" s="68"/>
      <c r="GZ33" s="68"/>
      <c r="HA33" s="68"/>
      <c r="HB33" s="68"/>
      <c r="HC33" s="68"/>
      <c r="HD33" s="68"/>
      <c r="HE33" s="68"/>
      <c r="HF33" s="68"/>
      <c r="HG33" s="68"/>
      <c r="HH33" s="68"/>
      <c r="HI33" s="68"/>
      <c r="HJ33" s="68"/>
      <c r="HK33" s="68"/>
      <c r="HL33" s="68"/>
      <c r="HM33" s="68"/>
      <c r="HN33" s="68"/>
      <c r="HO33" s="68"/>
      <c r="HP33" s="68"/>
      <c r="HQ33" s="68"/>
      <c r="HR33" s="68"/>
      <c r="HS33" s="68"/>
      <c r="HT33" s="68"/>
      <c r="HU33" s="68"/>
      <c r="HV33" s="68"/>
      <c r="HW33" s="68"/>
      <c r="HX33" s="68"/>
      <c r="HY33" s="68"/>
      <c r="HZ33" s="68"/>
      <c r="IA33" s="68"/>
      <c r="IB33" s="68"/>
      <c r="IC33" s="68"/>
      <c r="ID33" s="68"/>
      <c r="IE33" s="68"/>
      <c r="IF33" s="68"/>
      <c r="IG33" s="68"/>
      <c r="IH33" s="68"/>
      <c r="II33" s="68"/>
      <c r="IJ33" s="68"/>
      <c r="IK33" s="68"/>
      <c r="IL33" s="68"/>
      <c r="IM33" s="68"/>
      <c r="IN33" s="68"/>
      <c r="IO33" s="68"/>
      <c r="IP33" s="68"/>
      <c r="IQ33" s="68"/>
      <c r="IR33" s="68"/>
      <c r="IS33" s="68"/>
      <c r="IT33" s="68"/>
      <c r="IU33" s="68"/>
      <c r="IV33" s="68"/>
      <c r="IW33" s="68"/>
      <c r="IX33" s="68"/>
      <c r="IY33" s="68"/>
      <c r="IZ33" s="68"/>
    </row>
    <row r="34" spans="1:260" ht="15.75" customHeight="1">
      <c r="A34" s="147"/>
      <c r="B34" s="94" t="str">
        <f t="shared" ref="B34:B36" si="20">IF(B33=0,"",B33)</f>
        <v/>
      </c>
      <c r="C34" s="94" t="str">
        <f t="shared" ref="C34:C36" si="21">IF(C33=0,"",C33)</f>
        <v/>
      </c>
      <c r="D34" s="94" t="str">
        <f t="shared" ref="D34:D36" si="22">IF(D33=0,"",D33)</f>
        <v/>
      </c>
      <c r="E34" s="96"/>
      <c r="F34" s="97" t="str">
        <f>IF(E34="","",VLOOKUP(E34,報名總表及收費!$I$29:$L$140,4))</f>
        <v/>
      </c>
      <c r="G34" s="102"/>
      <c r="H34" s="99" t="str">
        <f t="shared" ca="1" si="16"/>
        <v/>
      </c>
      <c r="I34" s="100"/>
      <c r="J34" s="94" t="str">
        <f t="shared" si="5"/>
        <v/>
      </c>
      <c r="K34" s="71"/>
      <c r="L34" s="72">
        <v>20</v>
      </c>
      <c r="M34" s="72">
        <f>COUNTIFS($E$25:$E$164,"=20")</f>
        <v>0</v>
      </c>
      <c r="N34" s="68" t="str">
        <f t="shared" si="7"/>
        <v>OK</v>
      </c>
      <c r="O34" s="70" t="str">
        <f>VLOOKUP(L34,報名總表及收費!$I$30:$K$118,2)</f>
        <v>15U</v>
      </c>
      <c r="P34" s="63" t="str">
        <f>IF(VLOOKUP(L34,報名總表及收費!$I$30:$K$118,3)=0,"",VLOOKUP(L34,報名總表及收費!$I$30:$K$118,3,FALSE))</f>
        <v/>
      </c>
      <c r="Q34" s="101" t="str">
        <f t="shared" ca="1" si="8"/>
        <v>15U</v>
      </c>
      <c r="R34" s="71" t="str">
        <f t="shared" si="9"/>
        <v/>
      </c>
      <c r="S34" s="71" t="e">
        <f t="shared" si="10"/>
        <v>#N/A</v>
      </c>
      <c r="T34" s="63" t="str">
        <f t="shared" si="11"/>
        <v/>
      </c>
      <c r="U34" s="68" t="e">
        <f t="shared" si="12"/>
        <v>#N/A</v>
      </c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  <c r="DL34" s="68"/>
      <c r="DM34" s="68"/>
      <c r="DN34" s="68"/>
      <c r="DO34" s="68"/>
      <c r="DP34" s="68"/>
      <c r="DQ34" s="68"/>
      <c r="DR34" s="68"/>
      <c r="DS34" s="68"/>
      <c r="DT34" s="68"/>
      <c r="DU34" s="68"/>
      <c r="DV34" s="68"/>
      <c r="DW34" s="68"/>
      <c r="DX34" s="68"/>
      <c r="DY34" s="68"/>
      <c r="DZ34" s="68"/>
      <c r="EA34" s="68"/>
      <c r="EB34" s="68"/>
      <c r="EC34" s="68"/>
      <c r="ED34" s="68"/>
      <c r="EE34" s="68"/>
      <c r="EF34" s="68"/>
      <c r="EG34" s="68"/>
      <c r="EH34" s="68"/>
      <c r="EI34" s="68"/>
      <c r="EJ34" s="68"/>
      <c r="EK34" s="68"/>
      <c r="EL34" s="68"/>
      <c r="EM34" s="68"/>
      <c r="EN34" s="68"/>
      <c r="EO34" s="68"/>
      <c r="EP34" s="68"/>
      <c r="EQ34" s="68"/>
      <c r="ER34" s="68"/>
      <c r="ES34" s="68"/>
      <c r="ET34" s="68"/>
      <c r="EU34" s="68"/>
      <c r="EV34" s="68"/>
      <c r="EW34" s="68"/>
      <c r="EX34" s="68"/>
      <c r="EY34" s="68"/>
      <c r="EZ34" s="68"/>
      <c r="FA34" s="68"/>
      <c r="FB34" s="68"/>
      <c r="FC34" s="68"/>
      <c r="FD34" s="68"/>
      <c r="FE34" s="68"/>
      <c r="FF34" s="68"/>
      <c r="FG34" s="68"/>
      <c r="FH34" s="68"/>
      <c r="FI34" s="68"/>
      <c r="FJ34" s="68"/>
      <c r="FK34" s="68"/>
      <c r="FL34" s="68"/>
      <c r="FM34" s="68"/>
      <c r="FN34" s="68"/>
      <c r="FO34" s="68"/>
      <c r="FP34" s="68"/>
      <c r="FQ34" s="68"/>
      <c r="FR34" s="68"/>
      <c r="FS34" s="68"/>
      <c r="FT34" s="68"/>
      <c r="FU34" s="68"/>
      <c r="FV34" s="68"/>
      <c r="FW34" s="68"/>
      <c r="FX34" s="68"/>
      <c r="FY34" s="68"/>
      <c r="FZ34" s="68"/>
      <c r="GA34" s="68"/>
      <c r="GB34" s="68"/>
      <c r="GC34" s="68"/>
      <c r="GD34" s="68"/>
      <c r="GE34" s="68"/>
      <c r="GF34" s="68"/>
      <c r="GG34" s="68"/>
      <c r="GH34" s="68"/>
      <c r="GI34" s="68"/>
      <c r="GJ34" s="68"/>
      <c r="GK34" s="68"/>
      <c r="GL34" s="68"/>
      <c r="GM34" s="68"/>
      <c r="GN34" s="68"/>
      <c r="GO34" s="68"/>
      <c r="GP34" s="68"/>
      <c r="GQ34" s="68"/>
      <c r="GR34" s="68"/>
      <c r="GS34" s="68"/>
      <c r="GT34" s="68"/>
      <c r="GU34" s="68"/>
      <c r="GV34" s="68"/>
      <c r="GW34" s="68"/>
      <c r="GX34" s="68"/>
      <c r="GY34" s="68"/>
      <c r="GZ34" s="68"/>
      <c r="HA34" s="68"/>
      <c r="HB34" s="68"/>
      <c r="HC34" s="68"/>
      <c r="HD34" s="68"/>
      <c r="HE34" s="68"/>
      <c r="HF34" s="68"/>
      <c r="HG34" s="68"/>
      <c r="HH34" s="68"/>
      <c r="HI34" s="68"/>
      <c r="HJ34" s="68"/>
      <c r="HK34" s="68"/>
      <c r="HL34" s="68"/>
      <c r="HM34" s="68"/>
      <c r="HN34" s="68"/>
      <c r="HO34" s="68"/>
      <c r="HP34" s="68"/>
      <c r="HQ34" s="68"/>
      <c r="HR34" s="68"/>
      <c r="HS34" s="68"/>
      <c r="HT34" s="68"/>
      <c r="HU34" s="68"/>
      <c r="HV34" s="68"/>
      <c r="HW34" s="68"/>
      <c r="HX34" s="68"/>
      <c r="HY34" s="68"/>
      <c r="HZ34" s="68"/>
      <c r="IA34" s="68"/>
      <c r="IB34" s="68"/>
      <c r="IC34" s="68"/>
      <c r="ID34" s="68"/>
      <c r="IE34" s="68"/>
      <c r="IF34" s="68"/>
      <c r="IG34" s="68"/>
      <c r="IH34" s="68"/>
      <c r="II34" s="68"/>
      <c r="IJ34" s="68"/>
      <c r="IK34" s="68"/>
      <c r="IL34" s="68"/>
      <c r="IM34" s="68"/>
      <c r="IN34" s="68"/>
      <c r="IO34" s="68"/>
      <c r="IP34" s="68"/>
      <c r="IQ34" s="68"/>
      <c r="IR34" s="68"/>
      <c r="IS34" s="68"/>
      <c r="IT34" s="68"/>
      <c r="IU34" s="68"/>
      <c r="IV34" s="68"/>
      <c r="IW34" s="68"/>
      <c r="IX34" s="68"/>
      <c r="IY34" s="68"/>
      <c r="IZ34" s="68"/>
    </row>
    <row r="35" spans="1:260" ht="15.75" customHeight="1">
      <c r="A35" s="147"/>
      <c r="B35" s="94" t="str">
        <f t="shared" si="20"/>
        <v/>
      </c>
      <c r="C35" s="94" t="str">
        <f t="shared" si="21"/>
        <v/>
      </c>
      <c r="D35" s="94" t="str">
        <f t="shared" si="22"/>
        <v/>
      </c>
      <c r="E35" s="96"/>
      <c r="F35" s="97" t="str">
        <f>IF(E35="","",VLOOKUP(E35,報名總表及收費!$I$29:$L$140,4))</f>
        <v/>
      </c>
      <c r="G35" s="102"/>
      <c r="H35" s="99" t="str">
        <f t="shared" ca="1" si="16"/>
        <v/>
      </c>
      <c r="I35" s="100"/>
      <c r="J35" s="94" t="str">
        <f t="shared" si="5"/>
        <v/>
      </c>
      <c r="K35" s="71"/>
      <c r="L35" s="72">
        <v>22</v>
      </c>
      <c r="M35" s="72">
        <f>COUNTIFS($E$25:$E$164,"=22")</f>
        <v>0</v>
      </c>
      <c r="N35" s="68" t="str">
        <f t="shared" si="7"/>
        <v>OK</v>
      </c>
      <c r="O35" s="70">
        <f>VLOOKUP(L35,報名總表及收費!$I$30:$K$118,2)</f>
        <v>14</v>
      </c>
      <c r="P35" s="63" t="str">
        <f>IF(VLOOKUP(L35,報名總表及收費!$I$30:$K$118,3)=0,"",VLOOKUP(L35,報名總表及收費!$I$30:$K$118,3,FALSE))</f>
        <v/>
      </c>
      <c r="Q35" s="101">
        <f t="shared" ca="1" si="8"/>
        <v>14</v>
      </c>
      <c r="R35" s="71" t="str">
        <f t="shared" si="9"/>
        <v/>
      </c>
      <c r="S35" s="71" t="e">
        <f t="shared" si="10"/>
        <v>#N/A</v>
      </c>
      <c r="T35" s="63" t="str">
        <f t="shared" si="11"/>
        <v/>
      </c>
      <c r="U35" s="68" t="e">
        <f t="shared" si="12"/>
        <v>#N/A</v>
      </c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8"/>
      <c r="DL35" s="68"/>
      <c r="DM35" s="68"/>
      <c r="DN35" s="68"/>
      <c r="DO35" s="68"/>
      <c r="DP35" s="68"/>
      <c r="DQ35" s="68"/>
      <c r="DR35" s="68"/>
      <c r="DS35" s="68"/>
      <c r="DT35" s="68"/>
      <c r="DU35" s="68"/>
      <c r="DV35" s="68"/>
      <c r="DW35" s="68"/>
      <c r="DX35" s="68"/>
      <c r="DY35" s="68"/>
      <c r="DZ35" s="68"/>
      <c r="EA35" s="68"/>
      <c r="EB35" s="68"/>
      <c r="EC35" s="68"/>
      <c r="ED35" s="68"/>
      <c r="EE35" s="68"/>
      <c r="EF35" s="68"/>
      <c r="EG35" s="68"/>
      <c r="EH35" s="68"/>
      <c r="EI35" s="68"/>
      <c r="EJ35" s="68"/>
      <c r="EK35" s="68"/>
      <c r="EL35" s="68"/>
      <c r="EM35" s="68"/>
      <c r="EN35" s="68"/>
      <c r="EO35" s="68"/>
      <c r="EP35" s="68"/>
      <c r="EQ35" s="68"/>
      <c r="ER35" s="68"/>
      <c r="ES35" s="68"/>
      <c r="ET35" s="68"/>
      <c r="EU35" s="68"/>
      <c r="EV35" s="68"/>
      <c r="EW35" s="68"/>
      <c r="EX35" s="68"/>
      <c r="EY35" s="68"/>
      <c r="EZ35" s="68"/>
      <c r="FA35" s="68"/>
      <c r="FB35" s="68"/>
      <c r="FC35" s="68"/>
      <c r="FD35" s="68"/>
      <c r="FE35" s="68"/>
      <c r="FF35" s="68"/>
      <c r="FG35" s="68"/>
      <c r="FH35" s="68"/>
      <c r="FI35" s="68"/>
      <c r="FJ35" s="68"/>
      <c r="FK35" s="68"/>
      <c r="FL35" s="68"/>
      <c r="FM35" s="68"/>
      <c r="FN35" s="68"/>
      <c r="FO35" s="68"/>
      <c r="FP35" s="68"/>
      <c r="FQ35" s="68"/>
      <c r="FR35" s="68"/>
      <c r="FS35" s="68"/>
      <c r="FT35" s="68"/>
      <c r="FU35" s="68"/>
      <c r="FV35" s="68"/>
      <c r="FW35" s="68"/>
      <c r="FX35" s="68"/>
      <c r="FY35" s="68"/>
      <c r="FZ35" s="68"/>
      <c r="GA35" s="68"/>
      <c r="GB35" s="68"/>
      <c r="GC35" s="68"/>
      <c r="GD35" s="68"/>
      <c r="GE35" s="68"/>
      <c r="GF35" s="68"/>
      <c r="GG35" s="68"/>
      <c r="GH35" s="68"/>
      <c r="GI35" s="68"/>
      <c r="GJ35" s="68"/>
      <c r="GK35" s="68"/>
      <c r="GL35" s="68"/>
      <c r="GM35" s="68"/>
      <c r="GN35" s="68"/>
      <c r="GO35" s="68"/>
      <c r="GP35" s="68"/>
      <c r="GQ35" s="68"/>
      <c r="GR35" s="68"/>
      <c r="GS35" s="68"/>
      <c r="GT35" s="68"/>
      <c r="GU35" s="68"/>
      <c r="GV35" s="68"/>
      <c r="GW35" s="68"/>
      <c r="GX35" s="68"/>
      <c r="GY35" s="68"/>
      <c r="GZ35" s="68"/>
      <c r="HA35" s="68"/>
      <c r="HB35" s="68"/>
      <c r="HC35" s="68"/>
      <c r="HD35" s="68"/>
      <c r="HE35" s="68"/>
      <c r="HF35" s="68"/>
      <c r="HG35" s="68"/>
      <c r="HH35" s="68"/>
      <c r="HI35" s="68"/>
      <c r="HJ35" s="68"/>
      <c r="HK35" s="68"/>
      <c r="HL35" s="68"/>
      <c r="HM35" s="68"/>
      <c r="HN35" s="68"/>
      <c r="HO35" s="68"/>
      <c r="HP35" s="68"/>
      <c r="HQ35" s="68"/>
      <c r="HR35" s="68"/>
      <c r="HS35" s="68"/>
      <c r="HT35" s="68"/>
      <c r="HU35" s="68"/>
      <c r="HV35" s="68"/>
      <c r="HW35" s="68"/>
      <c r="HX35" s="68"/>
      <c r="HY35" s="68"/>
      <c r="HZ35" s="68"/>
      <c r="IA35" s="68"/>
      <c r="IB35" s="68"/>
      <c r="IC35" s="68"/>
      <c r="ID35" s="68"/>
      <c r="IE35" s="68"/>
      <c r="IF35" s="68"/>
      <c r="IG35" s="68"/>
      <c r="IH35" s="68"/>
      <c r="II35" s="68"/>
      <c r="IJ35" s="68"/>
      <c r="IK35" s="68"/>
      <c r="IL35" s="68"/>
      <c r="IM35" s="68"/>
      <c r="IN35" s="68"/>
      <c r="IO35" s="68"/>
      <c r="IP35" s="68"/>
      <c r="IQ35" s="68"/>
      <c r="IR35" s="68"/>
      <c r="IS35" s="68"/>
      <c r="IT35" s="68"/>
      <c r="IU35" s="68"/>
      <c r="IV35" s="68"/>
      <c r="IW35" s="68"/>
      <c r="IX35" s="68"/>
      <c r="IY35" s="68"/>
      <c r="IZ35" s="68"/>
    </row>
    <row r="36" spans="1:260" ht="15.75" customHeight="1">
      <c r="A36" s="147"/>
      <c r="B36" s="94" t="str">
        <f t="shared" si="20"/>
        <v/>
      </c>
      <c r="C36" s="94" t="str">
        <f t="shared" si="21"/>
        <v/>
      </c>
      <c r="D36" s="94" t="str">
        <f t="shared" si="22"/>
        <v/>
      </c>
      <c r="E36" s="96"/>
      <c r="F36" s="97" t="str">
        <f>IF(E36="","",VLOOKUP(E36,報名總表及收費!$I$29:$L$140,4))</f>
        <v/>
      </c>
      <c r="G36" s="102"/>
      <c r="H36" s="99" t="str">
        <f t="shared" ca="1" si="16"/>
        <v/>
      </c>
      <c r="I36" s="100"/>
      <c r="J36" s="94" t="str">
        <f t="shared" si="5"/>
        <v/>
      </c>
      <c r="K36" s="71"/>
      <c r="L36" s="72">
        <v>24</v>
      </c>
      <c r="M36" s="72">
        <f>COUNTIFS($E$25:$E$164,"=24")</f>
        <v>0</v>
      </c>
      <c r="N36" s="68" t="str">
        <f t="shared" si="7"/>
        <v>OK</v>
      </c>
      <c r="O36" s="70" t="str">
        <f>VLOOKUP(L36,報名總表及收費!$I$30:$K$118,2)</f>
        <v>15U</v>
      </c>
      <c r="P36" s="63" t="str">
        <f>IF(VLOOKUP(L36,報名總表及收費!$I$30:$K$118,3)=0,"",VLOOKUP(L36,報名總表及收費!$I$30:$K$118,3,FALSE))</f>
        <v/>
      </c>
      <c r="Q36" s="101" t="str">
        <f t="shared" ca="1" si="8"/>
        <v>15U</v>
      </c>
      <c r="R36" s="71" t="str">
        <f t="shared" si="9"/>
        <v/>
      </c>
      <c r="S36" s="71" t="e">
        <f t="shared" si="10"/>
        <v>#N/A</v>
      </c>
      <c r="T36" s="63" t="str">
        <f t="shared" si="11"/>
        <v/>
      </c>
      <c r="U36" s="68" t="e">
        <f t="shared" si="12"/>
        <v>#N/A</v>
      </c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8"/>
      <c r="DL36" s="68"/>
      <c r="DM36" s="68"/>
      <c r="DN36" s="68"/>
      <c r="DO36" s="68"/>
      <c r="DP36" s="68"/>
      <c r="DQ36" s="68"/>
      <c r="DR36" s="68"/>
      <c r="DS36" s="68"/>
      <c r="DT36" s="68"/>
      <c r="DU36" s="68"/>
      <c r="DV36" s="68"/>
      <c r="DW36" s="68"/>
      <c r="DX36" s="68"/>
      <c r="DY36" s="68"/>
      <c r="DZ36" s="68"/>
      <c r="EA36" s="68"/>
      <c r="EB36" s="68"/>
      <c r="EC36" s="68"/>
      <c r="ED36" s="68"/>
      <c r="EE36" s="68"/>
      <c r="EF36" s="68"/>
      <c r="EG36" s="68"/>
      <c r="EH36" s="68"/>
      <c r="EI36" s="68"/>
      <c r="EJ36" s="68"/>
      <c r="EK36" s="68"/>
      <c r="EL36" s="68"/>
      <c r="EM36" s="68"/>
      <c r="EN36" s="68"/>
      <c r="EO36" s="68"/>
      <c r="EP36" s="68"/>
      <c r="EQ36" s="68"/>
      <c r="ER36" s="68"/>
      <c r="ES36" s="68"/>
      <c r="ET36" s="68"/>
      <c r="EU36" s="68"/>
      <c r="EV36" s="68"/>
      <c r="EW36" s="68"/>
      <c r="EX36" s="68"/>
      <c r="EY36" s="68"/>
      <c r="EZ36" s="68"/>
      <c r="FA36" s="68"/>
      <c r="FB36" s="68"/>
      <c r="FC36" s="68"/>
      <c r="FD36" s="68"/>
      <c r="FE36" s="68"/>
      <c r="FF36" s="68"/>
      <c r="FG36" s="68"/>
      <c r="FH36" s="68"/>
      <c r="FI36" s="68"/>
      <c r="FJ36" s="68"/>
      <c r="FK36" s="68"/>
      <c r="FL36" s="68"/>
      <c r="FM36" s="68"/>
      <c r="FN36" s="68"/>
      <c r="FO36" s="68"/>
      <c r="FP36" s="68"/>
      <c r="FQ36" s="68"/>
      <c r="FR36" s="68"/>
      <c r="FS36" s="68"/>
      <c r="FT36" s="68"/>
      <c r="FU36" s="68"/>
      <c r="FV36" s="68"/>
      <c r="FW36" s="68"/>
      <c r="FX36" s="68"/>
      <c r="FY36" s="68"/>
      <c r="FZ36" s="68"/>
      <c r="GA36" s="68"/>
      <c r="GB36" s="68"/>
      <c r="GC36" s="68"/>
      <c r="GD36" s="68"/>
      <c r="GE36" s="68"/>
      <c r="GF36" s="68"/>
      <c r="GG36" s="68"/>
      <c r="GH36" s="68"/>
      <c r="GI36" s="68"/>
      <c r="GJ36" s="68"/>
      <c r="GK36" s="68"/>
      <c r="GL36" s="68"/>
      <c r="GM36" s="68"/>
      <c r="GN36" s="68"/>
      <c r="GO36" s="68"/>
      <c r="GP36" s="68"/>
      <c r="GQ36" s="68"/>
      <c r="GR36" s="68"/>
      <c r="GS36" s="68"/>
      <c r="GT36" s="68"/>
      <c r="GU36" s="68"/>
      <c r="GV36" s="68"/>
      <c r="GW36" s="68"/>
      <c r="GX36" s="68"/>
      <c r="GY36" s="68"/>
      <c r="GZ36" s="68"/>
      <c r="HA36" s="68"/>
      <c r="HB36" s="68"/>
      <c r="HC36" s="68"/>
      <c r="HD36" s="68"/>
      <c r="HE36" s="68"/>
      <c r="HF36" s="68"/>
      <c r="HG36" s="68"/>
      <c r="HH36" s="68"/>
      <c r="HI36" s="68"/>
      <c r="HJ36" s="68"/>
      <c r="HK36" s="68"/>
      <c r="HL36" s="68"/>
      <c r="HM36" s="68"/>
      <c r="HN36" s="68"/>
      <c r="HO36" s="68"/>
      <c r="HP36" s="68"/>
      <c r="HQ36" s="68"/>
      <c r="HR36" s="68"/>
      <c r="HS36" s="68"/>
      <c r="HT36" s="68"/>
      <c r="HU36" s="68"/>
      <c r="HV36" s="68"/>
      <c r="HW36" s="68"/>
      <c r="HX36" s="68"/>
      <c r="HY36" s="68"/>
      <c r="HZ36" s="68"/>
      <c r="IA36" s="68"/>
      <c r="IB36" s="68"/>
      <c r="IC36" s="68"/>
      <c r="ID36" s="68"/>
      <c r="IE36" s="68"/>
      <c r="IF36" s="68"/>
      <c r="IG36" s="68"/>
      <c r="IH36" s="68"/>
      <c r="II36" s="68"/>
      <c r="IJ36" s="68"/>
      <c r="IK36" s="68"/>
      <c r="IL36" s="68"/>
      <c r="IM36" s="68"/>
      <c r="IN36" s="68"/>
      <c r="IO36" s="68"/>
      <c r="IP36" s="68"/>
      <c r="IQ36" s="68"/>
      <c r="IR36" s="68"/>
      <c r="IS36" s="68"/>
      <c r="IT36" s="68"/>
      <c r="IU36" s="68"/>
      <c r="IV36" s="68"/>
      <c r="IW36" s="68"/>
      <c r="IX36" s="68"/>
      <c r="IY36" s="68"/>
      <c r="IZ36" s="68"/>
    </row>
    <row r="37" spans="1:260" ht="15.75" customHeight="1">
      <c r="A37" s="148" t="s">
        <v>55</v>
      </c>
      <c r="B37" s="104"/>
      <c r="C37" s="104"/>
      <c r="D37" s="104"/>
      <c r="E37" s="104"/>
      <c r="F37" s="105" t="str">
        <f>IF(E37="","",VLOOKUP(E37,報名總表及收費!$I$29:$L$140,4))</f>
        <v/>
      </c>
      <c r="G37" s="106"/>
      <c r="H37" s="107" t="str">
        <f t="shared" ca="1" si="16"/>
        <v/>
      </c>
      <c r="I37" s="108"/>
      <c r="J37" s="103" t="str">
        <f t="shared" si="5"/>
        <v/>
      </c>
      <c r="K37" s="71"/>
      <c r="L37" s="72">
        <v>26</v>
      </c>
      <c r="M37" s="72">
        <f>COUNTIFS($E$25:$E$164,"=26")</f>
        <v>0</v>
      </c>
      <c r="N37" s="68" t="str">
        <f t="shared" si="7"/>
        <v>OK</v>
      </c>
      <c r="O37" s="70">
        <f>VLOOKUP(L37,報名總表及收費!$I$30:$K$118,2)</f>
        <v>14</v>
      </c>
      <c r="P37" s="63" t="str">
        <f>IF(VLOOKUP(L37,報名總表及收費!$I$30:$K$118,3)=0,"",VLOOKUP(L37,報名總表及收費!$I$30:$K$118,3,FALSE))</f>
        <v/>
      </c>
      <c r="Q37" s="101">
        <f t="shared" ca="1" si="8"/>
        <v>14</v>
      </c>
      <c r="R37" s="71" t="str">
        <f t="shared" si="9"/>
        <v/>
      </c>
      <c r="S37" s="71" t="str">
        <f t="shared" si="10"/>
        <v/>
      </c>
      <c r="T37" s="63" t="str">
        <f t="shared" si="11"/>
        <v/>
      </c>
      <c r="U37" s="68" t="str">
        <f t="shared" si="12"/>
        <v/>
      </c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  <c r="CT37" s="68"/>
      <c r="CU37" s="68"/>
      <c r="CV37" s="68"/>
      <c r="CW37" s="68"/>
      <c r="CX37" s="68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8"/>
      <c r="DL37" s="68"/>
      <c r="DM37" s="68"/>
      <c r="DN37" s="68"/>
      <c r="DO37" s="68"/>
      <c r="DP37" s="68"/>
      <c r="DQ37" s="68"/>
      <c r="DR37" s="68"/>
      <c r="DS37" s="68"/>
      <c r="DT37" s="68"/>
      <c r="DU37" s="68"/>
      <c r="DV37" s="68"/>
      <c r="DW37" s="68"/>
      <c r="DX37" s="68"/>
      <c r="DY37" s="68"/>
      <c r="DZ37" s="68"/>
      <c r="EA37" s="68"/>
      <c r="EB37" s="68"/>
      <c r="EC37" s="68"/>
      <c r="ED37" s="68"/>
      <c r="EE37" s="68"/>
      <c r="EF37" s="68"/>
      <c r="EG37" s="68"/>
      <c r="EH37" s="68"/>
      <c r="EI37" s="68"/>
      <c r="EJ37" s="68"/>
      <c r="EK37" s="68"/>
      <c r="EL37" s="68"/>
      <c r="EM37" s="68"/>
      <c r="EN37" s="68"/>
      <c r="EO37" s="68"/>
      <c r="EP37" s="68"/>
      <c r="EQ37" s="68"/>
      <c r="ER37" s="68"/>
      <c r="ES37" s="68"/>
      <c r="ET37" s="68"/>
      <c r="EU37" s="68"/>
      <c r="EV37" s="68"/>
      <c r="EW37" s="68"/>
      <c r="EX37" s="68"/>
      <c r="EY37" s="68"/>
      <c r="EZ37" s="68"/>
      <c r="FA37" s="68"/>
      <c r="FB37" s="68"/>
      <c r="FC37" s="68"/>
      <c r="FD37" s="68"/>
      <c r="FE37" s="68"/>
      <c r="FF37" s="68"/>
      <c r="FG37" s="68"/>
      <c r="FH37" s="68"/>
      <c r="FI37" s="68"/>
      <c r="FJ37" s="68"/>
      <c r="FK37" s="68"/>
      <c r="FL37" s="68"/>
      <c r="FM37" s="68"/>
      <c r="FN37" s="68"/>
      <c r="FO37" s="68"/>
      <c r="FP37" s="68"/>
      <c r="FQ37" s="68"/>
      <c r="FR37" s="68"/>
      <c r="FS37" s="68"/>
      <c r="FT37" s="68"/>
      <c r="FU37" s="68"/>
      <c r="FV37" s="68"/>
      <c r="FW37" s="68"/>
      <c r="FX37" s="68"/>
      <c r="FY37" s="68"/>
      <c r="FZ37" s="68"/>
      <c r="GA37" s="68"/>
      <c r="GB37" s="68"/>
      <c r="GC37" s="68"/>
      <c r="GD37" s="68"/>
      <c r="GE37" s="68"/>
      <c r="GF37" s="68"/>
      <c r="GG37" s="68"/>
      <c r="GH37" s="68"/>
      <c r="GI37" s="68"/>
      <c r="GJ37" s="68"/>
      <c r="GK37" s="68"/>
      <c r="GL37" s="68"/>
      <c r="GM37" s="68"/>
      <c r="GN37" s="68"/>
      <c r="GO37" s="68"/>
      <c r="GP37" s="68"/>
      <c r="GQ37" s="68"/>
      <c r="GR37" s="68"/>
      <c r="GS37" s="68"/>
      <c r="GT37" s="68"/>
      <c r="GU37" s="68"/>
      <c r="GV37" s="68"/>
      <c r="GW37" s="68"/>
      <c r="GX37" s="68"/>
      <c r="GY37" s="68"/>
      <c r="GZ37" s="68"/>
      <c r="HA37" s="68"/>
      <c r="HB37" s="68"/>
      <c r="HC37" s="68"/>
      <c r="HD37" s="68"/>
      <c r="HE37" s="68"/>
      <c r="HF37" s="68"/>
      <c r="HG37" s="68"/>
      <c r="HH37" s="68"/>
      <c r="HI37" s="68"/>
      <c r="HJ37" s="68"/>
      <c r="HK37" s="68"/>
      <c r="HL37" s="68"/>
      <c r="HM37" s="68"/>
      <c r="HN37" s="68"/>
      <c r="HO37" s="68"/>
      <c r="HP37" s="68"/>
      <c r="HQ37" s="68"/>
      <c r="HR37" s="68"/>
      <c r="HS37" s="68"/>
      <c r="HT37" s="68"/>
      <c r="HU37" s="68"/>
      <c r="HV37" s="68"/>
      <c r="HW37" s="68"/>
      <c r="HX37" s="68"/>
      <c r="HY37" s="68"/>
      <c r="HZ37" s="68"/>
      <c r="IA37" s="68"/>
      <c r="IB37" s="68"/>
      <c r="IC37" s="68"/>
      <c r="ID37" s="68"/>
      <c r="IE37" s="68"/>
      <c r="IF37" s="68"/>
      <c r="IG37" s="68"/>
      <c r="IH37" s="68"/>
      <c r="II37" s="68"/>
      <c r="IJ37" s="68"/>
      <c r="IK37" s="68"/>
      <c r="IL37" s="68"/>
      <c r="IM37" s="68"/>
      <c r="IN37" s="68"/>
      <c r="IO37" s="68"/>
      <c r="IP37" s="68"/>
      <c r="IQ37" s="68"/>
      <c r="IR37" s="68"/>
      <c r="IS37" s="68"/>
      <c r="IT37" s="68"/>
      <c r="IU37" s="68"/>
      <c r="IV37" s="68"/>
      <c r="IW37" s="68"/>
      <c r="IX37" s="68"/>
      <c r="IY37" s="68"/>
      <c r="IZ37" s="68"/>
    </row>
    <row r="38" spans="1:260" ht="15.75" customHeight="1">
      <c r="A38" s="148"/>
      <c r="B38" s="103" t="str">
        <f t="shared" ref="B38:B40" si="23">IF(B37=0,"",B37)</f>
        <v/>
      </c>
      <c r="C38" s="103" t="str">
        <f t="shared" ref="C38:C40" si="24">IF(C37=0,"",C37)</f>
        <v/>
      </c>
      <c r="D38" s="103" t="str">
        <f t="shared" ref="D38:D40" si="25">IF(D37=0,"",D37)</f>
        <v/>
      </c>
      <c r="E38" s="104"/>
      <c r="F38" s="105" t="str">
        <f>IF(E38="","",VLOOKUP(E38,報名總表及收費!$I$29:$L$140,4))</f>
        <v/>
      </c>
      <c r="G38" s="106"/>
      <c r="H38" s="107" t="str">
        <f t="shared" ca="1" si="16"/>
        <v/>
      </c>
      <c r="I38" s="108"/>
      <c r="J38" s="103" t="str">
        <f t="shared" si="5"/>
        <v/>
      </c>
      <c r="K38" s="71"/>
      <c r="L38" s="72">
        <v>28</v>
      </c>
      <c r="M38" s="72">
        <f>COUNTIFS($E$25:$E$164,"=28")</f>
        <v>0</v>
      </c>
      <c r="N38" s="68" t="str">
        <f t="shared" si="7"/>
        <v>OK</v>
      </c>
      <c r="O38" s="70" t="str">
        <f>VLOOKUP(L38,報名總表及收費!$I$30:$K$118,2)</f>
        <v>15U</v>
      </c>
      <c r="P38" s="63" t="str">
        <f>IF(VLOOKUP(L38,報名總表及收費!$I$30:$K$118,3)=0,"",VLOOKUP(L38,報名總表及收費!$I$30:$K$118,3,FALSE))</f>
        <v/>
      </c>
      <c r="Q38" s="101" t="str">
        <f t="shared" ca="1" si="8"/>
        <v>15U</v>
      </c>
      <c r="R38" s="71" t="str">
        <f t="shared" si="9"/>
        <v/>
      </c>
      <c r="S38" s="71" t="e">
        <f t="shared" si="10"/>
        <v>#N/A</v>
      </c>
      <c r="T38" s="63" t="str">
        <f t="shared" si="11"/>
        <v/>
      </c>
      <c r="U38" s="68" t="e">
        <f t="shared" si="12"/>
        <v>#N/A</v>
      </c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  <c r="DL38" s="68"/>
      <c r="DM38" s="68"/>
      <c r="DN38" s="68"/>
      <c r="DO38" s="68"/>
      <c r="DP38" s="68"/>
      <c r="DQ38" s="68"/>
      <c r="DR38" s="68"/>
      <c r="DS38" s="68"/>
      <c r="DT38" s="68"/>
      <c r="DU38" s="68"/>
      <c r="DV38" s="68"/>
      <c r="DW38" s="68"/>
      <c r="DX38" s="68"/>
      <c r="DY38" s="68"/>
      <c r="DZ38" s="68"/>
      <c r="EA38" s="68"/>
      <c r="EB38" s="68"/>
      <c r="EC38" s="68"/>
      <c r="ED38" s="68"/>
      <c r="EE38" s="68"/>
      <c r="EF38" s="68"/>
      <c r="EG38" s="68"/>
      <c r="EH38" s="68"/>
      <c r="EI38" s="68"/>
      <c r="EJ38" s="68"/>
      <c r="EK38" s="68"/>
      <c r="EL38" s="68"/>
      <c r="EM38" s="68"/>
      <c r="EN38" s="68"/>
      <c r="EO38" s="68"/>
      <c r="EP38" s="68"/>
      <c r="EQ38" s="68"/>
      <c r="ER38" s="68"/>
      <c r="ES38" s="68"/>
      <c r="ET38" s="68"/>
      <c r="EU38" s="68"/>
      <c r="EV38" s="68"/>
      <c r="EW38" s="68"/>
      <c r="EX38" s="68"/>
      <c r="EY38" s="68"/>
      <c r="EZ38" s="68"/>
      <c r="FA38" s="68"/>
      <c r="FB38" s="68"/>
      <c r="FC38" s="68"/>
      <c r="FD38" s="68"/>
      <c r="FE38" s="68"/>
      <c r="FF38" s="68"/>
      <c r="FG38" s="68"/>
      <c r="FH38" s="68"/>
      <c r="FI38" s="68"/>
      <c r="FJ38" s="68"/>
      <c r="FK38" s="68"/>
      <c r="FL38" s="68"/>
      <c r="FM38" s="68"/>
      <c r="FN38" s="68"/>
      <c r="FO38" s="68"/>
      <c r="FP38" s="68"/>
      <c r="FQ38" s="68"/>
      <c r="FR38" s="68"/>
      <c r="FS38" s="68"/>
      <c r="FT38" s="68"/>
      <c r="FU38" s="68"/>
      <c r="FV38" s="68"/>
      <c r="FW38" s="68"/>
      <c r="FX38" s="68"/>
      <c r="FY38" s="68"/>
      <c r="FZ38" s="68"/>
      <c r="GA38" s="68"/>
      <c r="GB38" s="68"/>
      <c r="GC38" s="68"/>
      <c r="GD38" s="68"/>
      <c r="GE38" s="68"/>
      <c r="GF38" s="68"/>
      <c r="GG38" s="68"/>
      <c r="GH38" s="68"/>
      <c r="GI38" s="68"/>
      <c r="GJ38" s="68"/>
      <c r="GK38" s="68"/>
      <c r="GL38" s="68"/>
      <c r="GM38" s="68"/>
      <c r="GN38" s="68"/>
      <c r="GO38" s="68"/>
      <c r="GP38" s="68"/>
      <c r="GQ38" s="68"/>
      <c r="GR38" s="68"/>
      <c r="GS38" s="68"/>
      <c r="GT38" s="68"/>
      <c r="GU38" s="68"/>
      <c r="GV38" s="68"/>
      <c r="GW38" s="68"/>
      <c r="GX38" s="68"/>
      <c r="GY38" s="68"/>
      <c r="GZ38" s="68"/>
      <c r="HA38" s="68"/>
      <c r="HB38" s="68"/>
      <c r="HC38" s="68"/>
      <c r="HD38" s="68"/>
      <c r="HE38" s="68"/>
      <c r="HF38" s="68"/>
      <c r="HG38" s="68"/>
      <c r="HH38" s="68"/>
      <c r="HI38" s="68"/>
      <c r="HJ38" s="68"/>
      <c r="HK38" s="68"/>
      <c r="HL38" s="68"/>
      <c r="HM38" s="68"/>
      <c r="HN38" s="68"/>
      <c r="HO38" s="68"/>
      <c r="HP38" s="68"/>
      <c r="HQ38" s="68"/>
      <c r="HR38" s="68"/>
      <c r="HS38" s="68"/>
      <c r="HT38" s="68"/>
      <c r="HU38" s="68"/>
      <c r="HV38" s="68"/>
      <c r="HW38" s="68"/>
      <c r="HX38" s="68"/>
      <c r="HY38" s="68"/>
      <c r="HZ38" s="68"/>
      <c r="IA38" s="68"/>
      <c r="IB38" s="68"/>
      <c r="IC38" s="68"/>
      <c r="ID38" s="68"/>
      <c r="IE38" s="68"/>
      <c r="IF38" s="68"/>
      <c r="IG38" s="68"/>
      <c r="IH38" s="68"/>
      <c r="II38" s="68"/>
      <c r="IJ38" s="68"/>
      <c r="IK38" s="68"/>
      <c r="IL38" s="68"/>
      <c r="IM38" s="68"/>
      <c r="IN38" s="68"/>
      <c r="IO38" s="68"/>
      <c r="IP38" s="68"/>
      <c r="IQ38" s="68"/>
      <c r="IR38" s="68"/>
      <c r="IS38" s="68"/>
      <c r="IT38" s="68"/>
      <c r="IU38" s="68"/>
      <c r="IV38" s="68"/>
      <c r="IW38" s="68"/>
      <c r="IX38" s="68"/>
      <c r="IY38" s="68"/>
      <c r="IZ38" s="68"/>
    </row>
    <row r="39" spans="1:260" ht="15.75" customHeight="1">
      <c r="A39" s="148"/>
      <c r="B39" s="103" t="str">
        <f t="shared" si="23"/>
        <v/>
      </c>
      <c r="C39" s="103" t="str">
        <f t="shared" si="24"/>
        <v/>
      </c>
      <c r="D39" s="103" t="str">
        <f t="shared" si="25"/>
        <v/>
      </c>
      <c r="E39" s="104"/>
      <c r="F39" s="105" t="str">
        <f>IF(E39="","",VLOOKUP(E39,報名總表及收費!$I$29:$L$140,4))</f>
        <v/>
      </c>
      <c r="G39" s="106"/>
      <c r="H39" s="107" t="str">
        <f t="shared" ca="1" si="16"/>
        <v/>
      </c>
      <c r="I39" s="108"/>
      <c r="J39" s="103" t="str">
        <f t="shared" si="5"/>
        <v/>
      </c>
      <c r="K39" s="71"/>
      <c r="L39" s="72">
        <v>30</v>
      </c>
      <c r="M39" s="72">
        <f>COUNTIFS($E$25:$E$164,"=30")</f>
        <v>0</v>
      </c>
      <c r="N39" s="68" t="str">
        <f t="shared" si="7"/>
        <v>OK</v>
      </c>
      <c r="O39" s="70">
        <f>VLOOKUP(L39,報名總表及收費!$I$30:$K$118,2)</f>
        <v>14</v>
      </c>
      <c r="P39" s="63" t="str">
        <f>IF(VLOOKUP(L39,報名總表及收費!$I$30:$K$118,3)=0,"",VLOOKUP(L39,報名總表及收費!$I$30:$K$118,3,FALSE))</f>
        <v/>
      </c>
      <c r="Q39" s="101">
        <f t="shared" ca="1" si="8"/>
        <v>14</v>
      </c>
      <c r="R39" s="71" t="str">
        <f t="shared" si="9"/>
        <v/>
      </c>
      <c r="S39" s="71" t="e">
        <f t="shared" si="10"/>
        <v>#N/A</v>
      </c>
      <c r="T39" s="63" t="str">
        <f t="shared" si="11"/>
        <v/>
      </c>
      <c r="U39" s="68" t="e">
        <f t="shared" si="12"/>
        <v>#N/A</v>
      </c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8"/>
      <c r="BV39" s="68"/>
      <c r="BW39" s="68"/>
      <c r="BX39" s="68"/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8"/>
      <c r="CO39" s="68"/>
      <c r="CP39" s="68"/>
      <c r="CQ39" s="68"/>
      <c r="CR39" s="68"/>
      <c r="CS39" s="68"/>
      <c r="CT39" s="68"/>
      <c r="CU39" s="68"/>
      <c r="CV39" s="68"/>
      <c r="CW39" s="68"/>
      <c r="CX39" s="68"/>
      <c r="CY39" s="68"/>
      <c r="CZ39" s="68"/>
      <c r="DA39" s="68"/>
      <c r="DB39" s="68"/>
      <c r="DC39" s="68"/>
      <c r="DD39" s="68"/>
      <c r="DE39" s="68"/>
      <c r="DF39" s="68"/>
      <c r="DG39" s="68"/>
      <c r="DH39" s="68"/>
      <c r="DI39" s="68"/>
      <c r="DJ39" s="68"/>
      <c r="DK39" s="68"/>
      <c r="DL39" s="68"/>
      <c r="DM39" s="68"/>
      <c r="DN39" s="68"/>
      <c r="DO39" s="68"/>
      <c r="DP39" s="68"/>
      <c r="DQ39" s="68"/>
      <c r="DR39" s="68"/>
      <c r="DS39" s="68"/>
      <c r="DT39" s="68"/>
      <c r="DU39" s="68"/>
      <c r="DV39" s="68"/>
      <c r="DW39" s="68"/>
      <c r="DX39" s="68"/>
      <c r="DY39" s="68"/>
      <c r="DZ39" s="68"/>
      <c r="EA39" s="68"/>
      <c r="EB39" s="68"/>
      <c r="EC39" s="68"/>
      <c r="ED39" s="68"/>
      <c r="EE39" s="68"/>
      <c r="EF39" s="68"/>
      <c r="EG39" s="68"/>
      <c r="EH39" s="68"/>
      <c r="EI39" s="68"/>
      <c r="EJ39" s="68"/>
      <c r="EK39" s="68"/>
      <c r="EL39" s="68"/>
      <c r="EM39" s="68"/>
      <c r="EN39" s="68"/>
      <c r="EO39" s="68"/>
      <c r="EP39" s="68"/>
      <c r="EQ39" s="68"/>
      <c r="ER39" s="68"/>
      <c r="ES39" s="68"/>
      <c r="ET39" s="68"/>
      <c r="EU39" s="68"/>
      <c r="EV39" s="68"/>
      <c r="EW39" s="68"/>
      <c r="EX39" s="68"/>
      <c r="EY39" s="68"/>
      <c r="EZ39" s="68"/>
      <c r="FA39" s="68"/>
      <c r="FB39" s="68"/>
      <c r="FC39" s="68"/>
      <c r="FD39" s="68"/>
      <c r="FE39" s="68"/>
      <c r="FF39" s="68"/>
      <c r="FG39" s="68"/>
      <c r="FH39" s="68"/>
      <c r="FI39" s="68"/>
      <c r="FJ39" s="68"/>
      <c r="FK39" s="68"/>
      <c r="FL39" s="68"/>
      <c r="FM39" s="68"/>
      <c r="FN39" s="68"/>
      <c r="FO39" s="68"/>
      <c r="FP39" s="68"/>
      <c r="FQ39" s="68"/>
      <c r="FR39" s="68"/>
      <c r="FS39" s="68"/>
      <c r="FT39" s="68"/>
      <c r="FU39" s="68"/>
      <c r="FV39" s="68"/>
      <c r="FW39" s="68"/>
      <c r="FX39" s="68"/>
      <c r="FY39" s="68"/>
      <c r="FZ39" s="68"/>
      <c r="GA39" s="68"/>
      <c r="GB39" s="68"/>
      <c r="GC39" s="68"/>
      <c r="GD39" s="68"/>
      <c r="GE39" s="68"/>
      <c r="GF39" s="68"/>
      <c r="GG39" s="68"/>
      <c r="GH39" s="68"/>
      <c r="GI39" s="68"/>
      <c r="GJ39" s="68"/>
      <c r="GK39" s="68"/>
      <c r="GL39" s="68"/>
      <c r="GM39" s="68"/>
      <c r="GN39" s="68"/>
      <c r="GO39" s="68"/>
      <c r="GP39" s="68"/>
      <c r="GQ39" s="68"/>
      <c r="GR39" s="68"/>
      <c r="GS39" s="68"/>
      <c r="GT39" s="68"/>
      <c r="GU39" s="68"/>
      <c r="GV39" s="68"/>
      <c r="GW39" s="68"/>
      <c r="GX39" s="68"/>
      <c r="GY39" s="68"/>
      <c r="GZ39" s="68"/>
      <c r="HA39" s="68"/>
      <c r="HB39" s="68"/>
      <c r="HC39" s="68"/>
      <c r="HD39" s="68"/>
      <c r="HE39" s="68"/>
      <c r="HF39" s="68"/>
      <c r="HG39" s="68"/>
      <c r="HH39" s="68"/>
      <c r="HI39" s="68"/>
      <c r="HJ39" s="68"/>
      <c r="HK39" s="68"/>
      <c r="HL39" s="68"/>
      <c r="HM39" s="68"/>
      <c r="HN39" s="68"/>
      <c r="HO39" s="68"/>
      <c r="HP39" s="68"/>
      <c r="HQ39" s="68"/>
      <c r="HR39" s="68"/>
      <c r="HS39" s="68"/>
      <c r="HT39" s="68"/>
      <c r="HU39" s="68"/>
      <c r="HV39" s="68"/>
      <c r="HW39" s="68"/>
      <c r="HX39" s="68"/>
      <c r="HY39" s="68"/>
      <c r="HZ39" s="68"/>
      <c r="IA39" s="68"/>
      <c r="IB39" s="68"/>
      <c r="IC39" s="68"/>
      <c r="ID39" s="68"/>
      <c r="IE39" s="68"/>
      <c r="IF39" s="68"/>
      <c r="IG39" s="68"/>
      <c r="IH39" s="68"/>
      <c r="II39" s="68"/>
      <c r="IJ39" s="68"/>
      <c r="IK39" s="68"/>
      <c r="IL39" s="68"/>
      <c r="IM39" s="68"/>
      <c r="IN39" s="68"/>
      <c r="IO39" s="68"/>
      <c r="IP39" s="68"/>
      <c r="IQ39" s="68"/>
      <c r="IR39" s="68"/>
      <c r="IS39" s="68"/>
      <c r="IT39" s="68"/>
      <c r="IU39" s="68"/>
      <c r="IV39" s="68"/>
      <c r="IW39" s="68"/>
      <c r="IX39" s="68"/>
      <c r="IY39" s="68"/>
      <c r="IZ39" s="68"/>
    </row>
    <row r="40" spans="1:260" ht="15.75" customHeight="1">
      <c r="A40" s="148"/>
      <c r="B40" s="103" t="str">
        <f t="shared" si="23"/>
        <v/>
      </c>
      <c r="C40" s="103" t="str">
        <f t="shared" si="24"/>
        <v/>
      </c>
      <c r="D40" s="103" t="str">
        <f t="shared" si="25"/>
        <v/>
      </c>
      <c r="E40" s="104"/>
      <c r="F40" s="105" t="str">
        <f>IF(E40="","",VLOOKUP(E40,報名總表及收費!$I$29:$L$140,4))</f>
        <v/>
      </c>
      <c r="G40" s="106"/>
      <c r="H40" s="107" t="str">
        <f t="shared" ca="1" si="16"/>
        <v/>
      </c>
      <c r="I40" s="108"/>
      <c r="J40" s="103" t="str">
        <f t="shared" si="5"/>
        <v/>
      </c>
      <c r="K40" s="71"/>
      <c r="L40" s="72">
        <v>32</v>
      </c>
      <c r="M40" s="72">
        <f>COUNTIFS($E$25:$E$164,"=32")</f>
        <v>0</v>
      </c>
      <c r="N40" s="68" t="str">
        <f t="shared" si="7"/>
        <v>OK</v>
      </c>
      <c r="O40" s="70" t="str">
        <f>VLOOKUP(L40,報名總表及收費!$I$30:$K$118,2)</f>
        <v>15U</v>
      </c>
      <c r="P40" s="63" t="str">
        <f>IF(VLOOKUP(L40,報名總表及收費!$I$30:$K$118,3)=0,"",VLOOKUP(L40,報名總表及收費!$I$30:$K$118,3,FALSE))</f>
        <v/>
      </c>
      <c r="Q40" s="101" t="str">
        <f t="shared" ca="1" si="8"/>
        <v>15U</v>
      </c>
      <c r="R40" s="71" t="str">
        <f t="shared" si="9"/>
        <v/>
      </c>
      <c r="S40" s="71" t="e">
        <f t="shared" si="10"/>
        <v>#N/A</v>
      </c>
      <c r="T40" s="63" t="str">
        <f t="shared" si="11"/>
        <v/>
      </c>
      <c r="U40" s="68" t="e">
        <f t="shared" si="12"/>
        <v>#N/A</v>
      </c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  <c r="BR40" s="68"/>
      <c r="BS40" s="68"/>
      <c r="BT40" s="68"/>
      <c r="BU40" s="68"/>
      <c r="BV40" s="68"/>
      <c r="BW40" s="68"/>
      <c r="BX40" s="68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8"/>
      <c r="CO40" s="68"/>
      <c r="CP40" s="68"/>
      <c r="CQ40" s="68"/>
      <c r="CR40" s="68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8"/>
      <c r="DG40" s="68"/>
      <c r="DH40" s="68"/>
      <c r="DI40" s="68"/>
      <c r="DJ40" s="68"/>
      <c r="DK40" s="68"/>
      <c r="DL40" s="68"/>
      <c r="DM40" s="68"/>
      <c r="DN40" s="68"/>
      <c r="DO40" s="68"/>
      <c r="DP40" s="68"/>
      <c r="DQ40" s="68"/>
      <c r="DR40" s="68"/>
      <c r="DS40" s="68"/>
      <c r="DT40" s="68"/>
      <c r="DU40" s="68"/>
      <c r="DV40" s="68"/>
      <c r="DW40" s="68"/>
      <c r="DX40" s="68"/>
      <c r="DY40" s="68"/>
      <c r="DZ40" s="68"/>
      <c r="EA40" s="68"/>
      <c r="EB40" s="68"/>
      <c r="EC40" s="68"/>
      <c r="ED40" s="68"/>
      <c r="EE40" s="68"/>
      <c r="EF40" s="68"/>
      <c r="EG40" s="68"/>
      <c r="EH40" s="68"/>
      <c r="EI40" s="68"/>
      <c r="EJ40" s="68"/>
      <c r="EK40" s="68"/>
      <c r="EL40" s="68"/>
      <c r="EM40" s="68"/>
      <c r="EN40" s="68"/>
      <c r="EO40" s="68"/>
      <c r="EP40" s="68"/>
      <c r="EQ40" s="68"/>
      <c r="ER40" s="68"/>
      <c r="ES40" s="68"/>
      <c r="ET40" s="68"/>
      <c r="EU40" s="68"/>
      <c r="EV40" s="68"/>
      <c r="EW40" s="68"/>
      <c r="EX40" s="68"/>
      <c r="EY40" s="68"/>
      <c r="EZ40" s="68"/>
      <c r="FA40" s="68"/>
      <c r="FB40" s="68"/>
      <c r="FC40" s="68"/>
      <c r="FD40" s="68"/>
      <c r="FE40" s="68"/>
      <c r="FF40" s="68"/>
      <c r="FG40" s="68"/>
      <c r="FH40" s="68"/>
      <c r="FI40" s="68"/>
      <c r="FJ40" s="68"/>
      <c r="FK40" s="68"/>
      <c r="FL40" s="68"/>
      <c r="FM40" s="68"/>
      <c r="FN40" s="68"/>
      <c r="FO40" s="68"/>
      <c r="FP40" s="68"/>
      <c r="FQ40" s="68"/>
      <c r="FR40" s="68"/>
      <c r="FS40" s="68"/>
      <c r="FT40" s="68"/>
      <c r="FU40" s="68"/>
      <c r="FV40" s="68"/>
      <c r="FW40" s="68"/>
      <c r="FX40" s="68"/>
      <c r="FY40" s="68"/>
      <c r="FZ40" s="68"/>
      <c r="GA40" s="68"/>
      <c r="GB40" s="68"/>
      <c r="GC40" s="68"/>
      <c r="GD40" s="68"/>
      <c r="GE40" s="68"/>
      <c r="GF40" s="68"/>
      <c r="GG40" s="68"/>
      <c r="GH40" s="68"/>
      <c r="GI40" s="68"/>
      <c r="GJ40" s="68"/>
      <c r="GK40" s="68"/>
      <c r="GL40" s="68"/>
      <c r="GM40" s="68"/>
      <c r="GN40" s="68"/>
      <c r="GO40" s="68"/>
      <c r="GP40" s="68"/>
      <c r="GQ40" s="68"/>
      <c r="GR40" s="68"/>
      <c r="GS40" s="68"/>
      <c r="GT40" s="68"/>
      <c r="GU40" s="68"/>
      <c r="GV40" s="68"/>
      <c r="GW40" s="68"/>
      <c r="GX40" s="68"/>
      <c r="GY40" s="68"/>
      <c r="GZ40" s="68"/>
      <c r="HA40" s="68"/>
      <c r="HB40" s="68"/>
      <c r="HC40" s="68"/>
      <c r="HD40" s="68"/>
      <c r="HE40" s="68"/>
      <c r="HF40" s="68"/>
      <c r="HG40" s="68"/>
      <c r="HH40" s="68"/>
      <c r="HI40" s="68"/>
      <c r="HJ40" s="68"/>
      <c r="HK40" s="68"/>
      <c r="HL40" s="68"/>
      <c r="HM40" s="68"/>
      <c r="HN40" s="68"/>
      <c r="HO40" s="68"/>
      <c r="HP40" s="68"/>
      <c r="HQ40" s="68"/>
      <c r="HR40" s="68"/>
      <c r="HS40" s="68"/>
      <c r="HT40" s="68"/>
      <c r="HU40" s="68"/>
      <c r="HV40" s="68"/>
      <c r="HW40" s="68"/>
      <c r="HX40" s="68"/>
      <c r="HY40" s="68"/>
      <c r="HZ40" s="68"/>
      <c r="IA40" s="68"/>
      <c r="IB40" s="68"/>
      <c r="IC40" s="68"/>
      <c r="ID40" s="68"/>
      <c r="IE40" s="68"/>
      <c r="IF40" s="68"/>
      <c r="IG40" s="68"/>
      <c r="IH40" s="68"/>
      <c r="II40" s="68"/>
      <c r="IJ40" s="68"/>
      <c r="IK40" s="68"/>
      <c r="IL40" s="68"/>
      <c r="IM40" s="68"/>
      <c r="IN40" s="68"/>
      <c r="IO40" s="68"/>
      <c r="IP40" s="68"/>
      <c r="IQ40" s="68"/>
      <c r="IR40" s="68"/>
      <c r="IS40" s="68"/>
      <c r="IT40" s="68"/>
      <c r="IU40" s="68"/>
      <c r="IV40" s="68"/>
      <c r="IW40" s="68"/>
      <c r="IX40" s="68"/>
      <c r="IY40" s="68"/>
      <c r="IZ40" s="68"/>
    </row>
    <row r="41" spans="1:260" ht="15.75" customHeight="1">
      <c r="A41" s="147" t="s">
        <v>56</v>
      </c>
      <c r="B41" s="95"/>
      <c r="C41" s="95"/>
      <c r="D41" s="95"/>
      <c r="E41" s="96"/>
      <c r="F41" s="97" t="str">
        <f>IF(E41="","",VLOOKUP(E41,報名總表及收費!$I$29:$L$140,4))</f>
        <v/>
      </c>
      <c r="G41" s="98"/>
      <c r="H41" s="99" t="str">
        <f t="shared" ca="1" si="16"/>
        <v/>
      </c>
      <c r="I41" s="100"/>
      <c r="J41" s="94" t="str">
        <f t="shared" si="5"/>
        <v/>
      </c>
      <c r="K41" s="71"/>
      <c r="L41" s="72">
        <v>34</v>
      </c>
      <c r="M41" s="72">
        <f>COUNTIFS($E$25:$E$164,"=34")</f>
        <v>0</v>
      </c>
      <c r="N41" s="68" t="str">
        <f t="shared" si="7"/>
        <v>OK</v>
      </c>
      <c r="O41" s="70" t="str">
        <f>VLOOKUP(L41,報名總表及收費!$I$30:$K$118,2)</f>
        <v/>
      </c>
      <c r="P41" s="63" t="str">
        <f>IF(VLOOKUP(L41,報名總表及收費!$I$30:$K$118,3)=0,"",VLOOKUP(L41,報名總表及收費!$I$30:$K$118,3,FALSE))</f>
        <v/>
      </c>
      <c r="Q41" s="101" t="str">
        <f t="shared" ca="1" si="8"/>
        <v/>
      </c>
      <c r="R41" s="71" t="str">
        <f t="shared" si="9"/>
        <v/>
      </c>
      <c r="S41" s="71" t="str">
        <f t="shared" si="10"/>
        <v/>
      </c>
      <c r="T41" s="63" t="str">
        <f t="shared" si="11"/>
        <v/>
      </c>
      <c r="U41" s="68" t="str">
        <f t="shared" si="12"/>
        <v/>
      </c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  <c r="CQ41" s="68"/>
      <c r="CR41" s="68"/>
      <c r="CS41" s="68"/>
      <c r="CT41" s="68"/>
      <c r="CU41" s="68"/>
      <c r="CV41" s="68"/>
      <c r="CW41" s="68"/>
      <c r="CX41" s="68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8"/>
      <c r="DL41" s="68"/>
      <c r="DM41" s="68"/>
      <c r="DN41" s="68"/>
      <c r="DO41" s="68"/>
      <c r="DP41" s="68"/>
      <c r="DQ41" s="68"/>
      <c r="DR41" s="68"/>
      <c r="DS41" s="68"/>
      <c r="DT41" s="68"/>
      <c r="DU41" s="68"/>
      <c r="DV41" s="68"/>
      <c r="DW41" s="68"/>
      <c r="DX41" s="68"/>
      <c r="DY41" s="68"/>
      <c r="DZ41" s="68"/>
      <c r="EA41" s="68"/>
      <c r="EB41" s="68"/>
      <c r="EC41" s="68"/>
      <c r="ED41" s="68"/>
      <c r="EE41" s="68"/>
      <c r="EF41" s="68"/>
      <c r="EG41" s="68"/>
      <c r="EH41" s="68"/>
      <c r="EI41" s="68"/>
      <c r="EJ41" s="68"/>
      <c r="EK41" s="68"/>
      <c r="EL41" s="68"/>
      <c r="EM41" s="68"/>
      <c r="EN41" s="68"/>
      <c r="EO41" s="68"/>
      <c r="EP41" s="68"/>
      <c r="EQ41" s="68"/>
      <c r="ER41" s="68"/>
      <c r="ES41" s="68"/>
      <c r="ET41" s="68"/>
      <c r="EU41" s="68"/>
      <c r="EV41" s="68"/>
      <c r="EW41" s="68"/>
      <c r="EX41" s="68"/>
      <c r="EY41" s="68"/>
      <c r="EZ41" s="68"/>
      <c r="FA41" s="68"/>
      <c r="FB41" s="68"/>
      <c r="FC41" s="68"/>
      <c r="FD41" s="68"/>
      <c r="FE41" s="68"/>
      <c r="FF41" s="68"/>
      <c r="FG41" s="68"/>
      <c r="FH41" s="68"/>
      <c r="FI41" s="68"/>
      <c r="FJ41" s="68"/>
      <c r="FK41" s="68"/>
      <c r="FL41" s="68"/>
      <c r="FM41" s="68"/>
      <c r="FN41" s="68"/>
      <c r="FO41" s="68"/>
      <c r="FP41" s="68"/>
      <c r="FQ41" s="68"/>
      <c r="FR41" s="68"/>
      <c r="FS41" s="68"/>
      <c r="FT41" s="68"/>
      <c r="FU41" s="68"/>
      <c r="FV41" s="68"/>
      <c r="FW41" s="68"/>
      <c r="FX41" s="68"/>
      <c r="FY41" s="68"/>
      <c r="FZ41" s="68"/>
      <c r="GA41" s="68"/>
      <c r="GB41" s="68"/>
      <c r="GC41" s="68"/>
      <c r="GD41" s="68"/>
      <c r="GE41" s="68"/>
      <c r="GF41" s="68"/>
      <c r="GG41" s="68"/>
      <c r="GH41" s="68"/>
      <c r="GI41" s="68"/>
      <c r="GJ41" s="68"/>
      <c r="GK41" s="68"/>
      <c r="GL41" s="68"/>
      <c r="GM41" s="68"/>
      <c r="GN41" s="68"/>
      <c r="GO41" s="68"/>
      <c r="GP41" s="68"/>
      <c r="GQ41" s="68"/>
      <c r="GR41" s="68"/>
      <c r="GS41" s="68"/>
      <c r="GT41" s="68"/>
      <c r="GU41" s="68"/>
      <c r="GV41" s="68"/>
      <c r="GW41" s="68"/>
      <c r="GX41" s="68"/>
      <c r="GY41" s="68"/>
      <c r="GZ41" s="68"/>
      <c r="HA41" s="68"/>
      <c r="HB41" s="68"/>
      <c r="HC41" s="68"/>
      <c r="HD41" s="68"/>
      <c r="HE41" s="68"/>
      <c r="HF41" s="68"/>
      <c r="HG41" s="68"/>
      <c r="HH41" s="68"/>
      <c r="HI41" s="68"/>
      <c r="HJ41" s="68"/>
      <c r="HK41" s="68"/>
      <c r="HL41" s="68"/>
      <c r="HM41" s="68"/>
      <c r="HN41" s="68"/>
      <c r="HO41" s="68"/>
      <c r="HP41" s="68"/>
      <c r="HQ41" s="68"/>
      <c r="HR41" s="68"/>
      <c r="HS41" s="68"/>
      <c r="HT41" s="68"/>
      <c r="HU41" s="68"/>
      <c r="HV41" s="68"/>
      <c r="HW41" s="68"/>
      <c r="HX41" s="68"/>
      <c r="HY41" s="68"/>
      <c r="HZ41" s="68"/>
      <c r="IA41" s="68"/>
      <c r="IB41" s="68"/>
      <c r="IC41" s="68"/>
      <c r="ID41" s="68"/>
      <c r="IE41" s="68"/>
      <c r="IF41" s="68"/>
      <c r="IG41" s="68"/>
      <c r="IH41" s="68"/>
      <c r="II41" s="68"/>
      <c r="IJ41" s="68"/>
      <c r="IK41" s="68"/>
      <c r="IL41" s="68"/>
      <c r="IM41" s="68"/>
      <c r="IN41" s="68"/>
      <c r="IO41" s="68"/>
      <c r="IP41" s="68"/>
      <c r="IQ41" s="68"/>
      <c r="IR41" s="68"/>
      <c r="IS41" s="68"/>
      <c r="IT41" s="68"/>
      <c r="IU41" s="68"/>
      <c r="IV41" s="68"/>
      <c r="IW41" s="68"/>
      <c r="IX41" s="68"/>
      <c r="IY41" s="68"/>
      <c r="IZ41" s="68"/>
    </row>
    <row r="42" spans="1:260" ht="15.75" customHeight="1">
      <c r="A42" s="147"/>
      <c r="B42" s="94" t="str">
        <f t="shared" ref="B42:B44" si="26">IF(B41=0,"",B41)</f>
        <v/>
      </c>
      <c r="C42" s="94" t="str">
        <f t="shared" ref="C42:C44" si="27">IF(C41=0,"",C41)</f>
        <v/>
      </c>
      <c r="D42" s="94" t="str">
        <f t="shared" ref="D42:D44" si="28">IF(D41=0,"",D41)</f>
        <v/>
      </c>
      <c r="E42" s="96"/>
      <c r="F42" s="97" t="str">
        <f>IF(E42="","",VLOOKUP(E42,報名總表及收費!$I$29:$L$140,4))</f>
        <v/>
      </c>
      <c r="G42" s="102"/>
      <c r="H42" s="99" t="str">
        <f t="shared" ca="1" si="16"/>
        <v/>
      </c>
      <c r="I42" s="100"/>
      <c r="J42" s="94" t="str">
        <f t="shared" si="5"/>
        <v/>
      </c>
      <c r="K42" s="71"/>
      <c r="L42" s="72">
        <v>36</v>
      </c>
      <c r="M42" s="72">
        <f>COUNTIFS($E$25:$E$164,"=36")</f>
        <v>0</v>
      </c>
      <c r="N42" s="68" t="str">
        <f t="shared" si="7"/>
        <v>OK</v>
      </c>
      <c r="O42" s="70" t="str">
        <f>VLOOKUP(L42,報名總表及收費!$I$30:$K$118,2)</f>
        <v/>
      </c>
      <c r="P42" s="110" t="str">
        <f>IF(VLOOKUP(L42,報名總表及收費!$I$30:$K$118,3)=0,"",VLOOKUP(L42,報名總表及收費!$I$30:$K$118,3,FALSE))</f>
        <v/>
      </c>
      <c r="Q42" s="101" t="str">
        <f t="shared" ca="1" si="8"/>
        <v/>
      </c>
      <c r="R42" s="71" t="str">
        <f t="shared" si="9"/>
        <v/>
      </c>
      <c r="S42" s="71" t="e">
        <f t="shared" si="10"/>
        <v>#N/A</v>
      </c>
      <c r="T42" s="63" t="str">
        <f t="shared" si="11"/>
        <v/>
      </c>
      <c r="U42" s="68" t="e">
        <f t="shared" si="12"/>
        <v>#N/A</v>
      </c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  <c r="CQ42" s="68"/>
      <c r="CR42" s="68"/>
      <c r="CS42" s="68"/>
      <c r="CT42" s="68"/>
      <c r="CU42" s="68"/>
      <c r="CV42" s="68"/>
      <c r="CW42" s="68"/>
      <c r="CX42" s="68"/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8"/>
      <c r="DL42" s="68"/>
      <c r="DM42" s="68"/>
      <c r="DN42" s="68"/>
      <c r="DO42" s="68"/>
      <c r="DP42" s="68"/>
      <c r="DQ42" s="68"/>
      <c r="DR42" s="68"/>
      <c r="DS42" s="68"/>
      <c r="DT42" s="68"/>
      <c r="DU42" s="68"/>
      <c r="DV42" s="68"/>
      <c r="DW42" s="68"/>
      <c r="DX42" s="68"/>
      <c r="DY42" s="68"/>
      <c r="DZ42" s="68"/>
      <c r="EA42" s="68"/>
      <c r="EB42" s="68"/>
      <c r="EC42" s="68"/>
      <c r="ED42" s="68"/>
      <c r="EE42" s="68"/>
      <c r="EF42" s="68"/>
      <c r="EG42" s="68"/>
      <c r="EH42" s="68"/>
      <c r="EI42" s="68"/>
      <c r="EJ42" s="68"/>
      <c r="EK42" s="68"/>
      <c r="EL42" s="68"/>
      <c r="EM42" s="68"/>
      <c r="EN42" s="68"/>
      <c r="EO42" s="68"/>
      <c r="EP42" s="68"/>
      <c r="EQ42" s="68"/>
      <c r="ER42" s="68"/>
      <c r="ES42" s="68"/>
      <c r="ET42" s="68"/>
      <c r="EU42" s="68"/>
      <c r="EV42" s="68"/>
      <c r="EW42" s="68"/>
      <c r="EX42" s="68"/>
      <c r="EY42" s="68"/>
      <c r="EZ42" s="68"/>
      <c r="FA42" s="68"/>
      <c r="FB42" s="68"/>
      <c r="FC42" s="68"/>
      <c r="FD42" s="68"/>
      <c r="FE42" s="68"/>
      <c r="FF42" s="68"/>
      <c r="FG42" s="68"/>
      <c r="FH42" s="68"/>
      <c r="FI42" s="68"/>
      <c r="FJ42" s="68"/>
      <c r="FK42" s="68"/>
      <c r="FL42" s="68"/>
      <c r="FM42" s="68"/>
      <c r="FN42" s="68"/>
      <c r="FO42" s="68"/>
      <c r="FP42" s="68"/>
      <c r="FQ42" s="68"/>
      <c r="FR42" s="68"/>
      <c r="FS42" s="68"/>
      <c r="FT42" s="68"/>
      <c r="FU42" s="68"/>
      <c r="FV42" s="68"/>
      <c r="FW42" s="68"/>
      <c r="FX42" s="68"/>
      <c r="FY42" s="68"/>
      <c r="FZ42" s="68"/>
      <c r="GA42" s="68"/>
      <c r="GB42" s="68"/>
      <c r="GC42" s="68"/>
      <c r="GD42" s="68"/>
      <c r="GE42" s="68"/>
      <c r="GF42" s="68"/>
      <c r="GG42" s="68"/>
      <c r="GH42" s="68"/>
      <c r="GI42" s="68"/>
      <c r="GJ42" s="68"/>
      <c r="GK42" s="68"/>
      <c r="GL42" s="68"/>
      <c r="GM42" s="68"/>
      <c r="GN42" s="68"/>
      <c r="GO42" s="68"/>
      <c r="GP42" s="68"/>
      <c r="GQ42" s="68"/>
      <c r="GR42" s="68"/>
      <c r="GS42" s="68"/>
      <c r="GT42" s="68"/>
      <c r="GU42" s="68"/>
      <c r="GV42" s="68"/>
      <c r="GW42" s="68"/>
      <c r="GX42" s="68"/>
      <c r="GY42" s="68"/>
      <c r="GZ42" s="68"/>
      <c r="HA42" s="68"/>
      <c r="HB42" s="68"/>
      <c r="HC42" s="68"/>
      <c r="HD42" s="68"/>
      <c r="HE42" s="68"/>
      <c r="HF42" s="68"/>
      <c r="HG42" s="68"/>
      <c r="HH42" s="68"/>
      <c r="HI42" s="68"/>
      <c r="HJ42" s="68"/>
      <c r="HK42" s="68"/>
      <c r="HL42" s="68"/>
      <c r="HM42" s="68"/>
      <c r="HN42" s="68"/>
      <c r="HO42" s="68"/>
      <c r="HP42" s="68"/>
      <c r="HQ42" s="68"/>
      <c r="HR42" s="68"/>
      <c r="HS42" s="68"/>
      <c r="HT42" s="68"/>
      <c r="HU42" s="68"/>
      <c r="HV42" s="68"/>
      <c r="HW42" s="68"/>
      <c r="HX42" s="68"/>
      <c r="HY42" s="68"/>
      <c r="HZ42" s="68"/>
      <c r="IA42" s="68"/>
      <c r="IB42" s="68"/>
      <c r="IC42" s="68"/>
      <c r="ID42" s="68"/>
      <c r="IE42" s="68"/>
      <c r="IF42" s="68"/>
      <c r="IG42" s="68"/>
      <c r="IH42" s="68"/>
      <c r="II42" s="68"/>
      <c r="IJ42" s="68"/>
      <c r="IK42" s="68"/>
      <c r="IL42" s="68"/>
      <c r="IM42" s="68"/>
      <c r="IN42" s="68"/>
      <c r="IO42" s="68"/>
      <c r="IP42" s="68"/>
      <c r="IQ42" s="68"/>
      <c r="IR42" s="68"/>
      <c r="IS42" s="68"/>
      <c r="IT42" s="68"/>
      <c r="IU42" s="68"/>
      <c r="IV42" s="68"/>
      <c r="IW42" s="68"/>
      <c r="IX42" s="68"/>
      <c r="IY42" s="68"/>
      <c r="IZ42" s="68"/>
    </row>
    <row r="43" spans="1:260" ht="15.75" customHeight="1">
      <c r="A43" s="147"/>
      <c r="B43" s="94" t="str">
        <f t="shared" si="26"/>
        <v/>
      </c>
      <c r="C43" s="94" t="str">
        <f t="shared" si="27"/>
        <v/>
      </c>
      <c r="D43" s="94" t="str">
        <f t="shared" si="28"/>
        <v/>
      </c>
      <c r="E43" s="96"/>
      <c r="F43" s="97" t="str">
        <f>IF(E43="","",VLOOKUP(E43,報名總表及收費!$I$29:$L$140,4))</f>
        <v/>
      </c>
      <c r="G43" s="102"/>
      <c r="H43" s="99" t="str">
        <f t="shared" ca="1" si="16"/>
        <v/>
      </c>
      <c r="I43" s="100"/>
      <c r="J43" s="94" t="str">
        <f t="shared" si="5"/>
        <v/>
      </c>
      <c r="K43" s="71"/>
      <c r="L43" s="72">
        <v>38</v>
      </c>
      <c r="M43" s="72">
        <f>COUNTIFS($E$25:$E$164,"=38")</f>
        <v>0</v>
      </c>
      <c r="N43" s="68" t="str">
        <f t="shared" si="7"/>
        <v>OK</v>
      </c>
      <c r="O43" s="70">
        <f>VLOOKUP(L43,報名總表及收費!$I$30:$K$118,2)</f>
        <v>12</v>
      </c>
      <c r="P43" s="110" t="str">
        <f>IF(VLOOKUP(L43,報名總表及收費!$I$30:$K$118,3)=0,"",VLOOKUP(L43,報名總表及收費!$I$30:$K$118,3,FALSE))</f>
        <v/>
      </c>
      <c r="Q43" s="101">
        <f t="shared" ca="1" si="8"/>
        <v>12</v>
      </c>
      <c r="R43" s="71" t="str">
        <f t="shared" si="9"/>
        <v/>
      </c>
      <c r="S43" s="71" t="e">
        <f t="shared" si="10"/>
        <v>#N/A</v>
      </c>
      <c r="T43" s="63" t="str">
        <f t="shared" si="11"/>
        <v/>
      </c>
      <c r="U43" s="68" t="e">
        <f t="shared" si="12"/>
        <v>#N/A</v>
      </c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8"/>
      <c r="DL43" s="68"/>
      <c r="DM43" s="68"/>
      <c r="DN43" s="68"/>
      <c r="DO43" s="68"/>
      <c r="DP43" s="68"/>
      <c r="DQ43" s="68"/>
      <c r="DR43" s="68"/>
      <c r="DS43" s="68"/>
      <c r="DT43" s="68"/>
      <c r="DU43" s="68"/>
      <c r="DV43" s="68"/>
      <c r="DW43" s="68"/>
      <c r="DX43" s="68"/>
      <c r="DY43" s="68"/>
      <c r="DZ43" s="68"/>
      <c r="EA43" s="68"/>
      <c r="EB43" s="68"/>
      <c r="EC43" s="68"/>
      <c r="ED43" s="68"/>
      <c r="EE43" s="68"/>
      <c r="EF43" s="68"/>
      <c r="EG43" s="68"/>
      <c r="EH43" s="68"/>
      <c r="EI43" s="68"/>
      <c r="EJ43" s="68"/>
      <c r="EK43" s="68"/>
      <c r="EL43" s="68"/>
      <c r="EM43" s="68"/>
      <c r="EN43" s="68"/>
      <c r="EO43" s="68"/>
      <c r="EP43" s="68"/>
      <c r="EQ43" s="68"/>
      <c r="ER43" s="68"/>
      <c r="ES43" s="68"/>
      <c r="ET43" s="68"/>
      <c r="EU43" s="68"/>
      <c r="EV43" s="68"/>
      <c r="EW43" s="68"/>
      <c r="EX43" s="68"/>
      <c r="EY43" s="68"/>
      <c r="EZ43" s="68"/>
      <c r="FA43" s="68"/>
      <c r="FB43" s="68"/>
      <c r="FC43" s="68"/>
      <c r="FD43" s="68"/>
      <c r="FE43" s="68"/>
      <c r="FF43" s="68"/>
      <c r="FG43" s="68"/>
      <c r="FH43" s="68"/>
      <c r="FI43" s="68"/>
      <c r="FJ43" s="68"/>
      <c r="FK43" s="68"/>
      <c r="FL43" s="68"/>
      <c r="FM43" s="68"/>
      <c r="FN43" s="68"/>
      <c r="FO43" s="68"/>
      <c r="FP43" s="68"/>
      <c r="FQ43" s="68"/>
      <c r="FR43" s="68"/>
      <c r="FS43" s="68"/>
      <c r="FT43" s="68"/>
      <c r="FU43" s="68"/>
      <c r="FV43" s="68"/>
      <c r="FW43" s="68"/>
      <c r="FX43" s="68"/>
      <c r="FY43" s="68"/>
      <c r="FZ43" s="68"/>
      <c r="GA43" s="68"/>
      <c r="GB43" s="68"/>
      <c r="GC43" s="68"/>
      <c r="GD43" s="68"/>
      <c r="GE43" s="68"/>
      <c r="GF43" s="68"/>
      <c r="GG43" s="68"/>
      <c r="GH43" s="68"/>
      <c r="GI43" s="68"/>
      <c r="GJ43" s="68"/>
      <c r="GK43" s="68"/>
      <c r="GL43" s="68"/>
      <c r="GM43" s="68"/>
      <c r="GN43" s="68"/>
      <c r="GO43" s="68"/>
      <c r="GP43" s="68"/>
      <c r="GQ43" s="68"/>
      <c r="GR43" s="68"/>
      <c r="GS43" s="68"/>
      <c r="GT43" s="68"/>
      <c r="GU43" s="68"/>
      <c r="GV43" s="68"/>
      <c r="GW43" s="68"/>
      <c r="GX43" s="68"/>
      <c r="GY43" s="68"/>
      <c r="GZ43" s="68"/>
      <c r="HA43" s="68"/>
      <c r="HB43" s="68"/>
      <c r="HC43" s="68"/>
      <c r="HD43" s="68"/>
      <c r="HE43" s="68"/>
      <c r="HF43" s="68"/>
      <c r="HG43" s="68"/>
      <c r="HH43" s="68"/>
      <c r="HI43" s="68"/>
      <c r="HJ43" s="68"/>
      <c r="HK43" s="68"/>
      <c r="HL43" s="68"/>
      <c r="HM43" s="68"/>
      <c r="HN43" s="68"/>
      <c r="HO43" s="68"/>
      <c r="HP43" s="68"/>
      <c r="HQ43" s="68"/>
      <c r="HR43" s="68"/>
      <c r="HS43" s="68"/>
      <c r="HT43" s="68"/>
      <c r="HU43" s="68"/>
      <c r="HV43" s="68"/>
      <c r="HW43" s="68"/>
      <c r="HX43" s="68"/>
      <c r="HY43" s="68"/>
      <c r="HZ43" s="68"/>
      <c r="IA43" s="68"/>
      <c r="IB43" s="68"/>
      <c r="IC43" s="68"/>
      <c r="ID43" s="68"/>
      <c r="IE43" s="68"/>
      <c r="IF43" s="68"/>
      <c r="IG43" s="68"/>
      <c r="IH43" s="68"/>
      <c r="II43" s="68"/>
      <c r="IJ43" s="68"/>
      <c r="IK43" s="68"/>
      <c r="IL43" s="68"/>
      <c r="IM43" s="68"/>
      <c r="IN43" s="68"/>
      <c r="IO43" s="68"/>
      <c r="IP43" s="68"/>
      <c r="IQ43" s="68"/>
      <c r="IR43" s="68"/>
      <c r="IS43" s="68"/>
      <c r="IT43" s="68"/>
      <c r="IU43" s="68"/>
      <c r="IV43" s="68"/>
      <c r="IW43" s="68"/>
      <c r="IX43" s="68"/>
      <c r="IY43" s="68"/>
      <c r="IZ43" s="68"/>
    </row>
    <row r="44" spans="1:260" ht="15.75" customHeight="1">
      <c r="A44" s="147"/>
      <c r="B44" s="94" t="str">
        <f t="shared" si="26"/>
        <v/>
      </c>
      <c r="C44" s="94" t="str">
        <f t="shared" si="27"/>
        <v/>
      </c>
      <c r="D44" s="94" t="str">
        <f t="shared" si="28"/>
        <v/>
      </c>
      <c r="E44" s="96"/>
      <c r="F44" s="97" t="str">
        <f>IF(E44="","",VLOOKUP(E44,報名總表及收費!$I$29:$L$140,4))</f>
        <v/>
      </c>
      <c r="G44" s="102"/>
      <c r="H44" s="99" t="str">
        <f t="shared" ca="1" si="16"/>
        <v/>
      </c>
      <c r="I44" s="100"/>
      <c r="J44" s="94" t="str">
        <f t="shared" si="5"/>
        <v/>
      </c>
      <c r="K44" s="71"/>
      <c r="L44" s="72">
        <v>40</v>
      </c>
      <c r="M44" s="72">
        <f>COUNTIFS($E$25:$E$164,"=40")</f>
        <v>0</v>
      </c>
      <c r="N44" s="68" t="str">
        <f t="shared" si="7"/>
        <v>OK</v>
      </c>
      <c r="O44" s="70">
        <f>VLOOKUP(L44,報名總表及收費!$I$30:$K$118,2)</f>
        <v>13</v>
      </c>
      <c r="P44" s="110" t="str">
        <f>IF(VLOOKUP(L44,報名總表及收費!$I$30:$K$118,3)=0,"",VLOOKUP(L44,報名總表及收費!$I$30:$K$118,3,FALSE))</f>
        <v/>
      </c>
      <c r="Q44" s="101">
        <f t="shared" ca="1" si="8"/>
        <v>13</v>
      </c>
      <c r="R44" s="71" t="str">
        <f t="shared" si="9"/>
        <v/>
      </c>
      <c r="S44" s="71" t="e">
        <f t="shared" si="10"/>
        <v>#N/A</v>
      </c>
      <c r="T44" s="63" t="str">
        <f t="shared" si="11"/>
        <v/>
      </c>
      <c r="U44" s="68" t="e">
        <f t="shared" si="12"/>
        <v>#N/A</v>
      </c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8"/>
      <c r="AR44" s="68"/>
      <c r="AS44" s="68"/>
      <c r="AT44" s="68"/>
      <c r="AU44" s="68"/>
      <c r="AV44" s="68"/>
      <c r="AW44" s="68"/>
      <c r="AX44" s="68"/>
      <c r="AY44" s="68"/>
      <c r="AZ44" s="68"/>
      <c r="BA44" s="68"/>
      <c r="BB44" s="68"/>
      <c r="BC44" s="68"/>
      <c r="BD44" s="68"/>
      <c r="BE44" s="68"/>
      <c r="BF44" s="68"/>
      <c r="BG44" s="68"/>
      <c r="BH44" s="68"/>
      <c r="BI44" s="68"/>
      <c r="BJ44" s="68"/>
      <c r="BK44" s="68"/>
      <c r="BL44" s="68"/>
      <c r="BM44" s="68"/>
      <c r="BN44" s="68"/>
      <c r="BO44" s="68"/>
      <c r="BP44" s="68"/>
      <c r="BQ44" s="68"/>
      <c r="BR44" s="68"/>
      <c r="BS44" s="68"/>
      <c r="BT44" s="68"/>
      <c r="BU44" s="68"/>
      <c r="BV44" s="68"/>
      <c r="BW44" s="68"/>
      <c r="BX44" s="68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8"/>
      <c r="CN44" s="68"/>
      <c r="CO44" s="68"/>
      <c r="CP44" s="68"/>
      <c r="CQ44" s="68"/>
      <c r="CR44" s="68"/>
      <c r="CS44" s="68"/>
      <c r="CT44" s="68"/>
      <c r="CU44" s="68"/>
      <c r="CV44" s="68"/>
      <c r="CW44" s="68"/>
      <c r="CX44" s="68"/>
      <c r="CY44" s="68"/>
      <c r="CZ44" s="68"/>
      <c r="DA44" s="68"/>
      <c r="DB44" s="68"/>
      <c r="DC44" s="68"/>
      <c r="DD44" s="68"/>
      <c r="DE44" s="68"/>
      <c r="DF44" s="68"/>
      <c r="DG44" s="68"/>
      <c r="DH44" s="68"/>
      <c r="DI44" s="68"/>
      <c r="DJ44" s="68"/>
      <c r="DK44" s="68"/>
      <c r="DL44" s="68"/>
      <c r="DM44" s="68"/>
      <c r="DN44" s="68"/>
      <c r="DO44" s="68"/>
      <c r="DP44" s="68"/>
      <c r="DQ44" s="68"/>
      <c r="DR44" s="68"/>
      <c r="DS44" s="68"/>
      <c r="DT44" s="68"/>
      <c r="DU44" s="68"/>
      <c r="DV44" s="68"/>
      <c r="DW44" s="68"/>
      <c r="DX44" s="68"/>
      <c r="DY44" s="68"/>
      <c r="DZ44" s="68"/>
      <c r="EA44" s="68"/>
      <c r="EB44" s="68"/>
      <c r="EC44" s="68"/>
      <c r="ED44" s="68"/>
      <c r="EE44" s="68"/>
      <c r="EF44" s="68"/>
      <c r="EG44" s="68"/>
      <c r="EH44" s="68"/>
      <c r="EI44" s="68"/>
      <c r="EJ44" s="68"/>
      <c r="EK44" s="68"/>
      <c r="EL44" s="68"/>
      <c r="EM44" s="68"/>
      <c r="EN44" s="68"/>
      <c r="EO44" s="68"/>
      <c r="EP44" s="68"/>
      <c r="EQ44" s="68"/>
      <c r="ER44" s="68"/>
      <c r="ES44" s="68"/>
      <c r="ET44" s="68"/>
      <c r="EU44" s="68"/>
      <c r="EV44" s="68"/>
      <c r="EW44" s="68"/>
      <c r="EX44" s="68"/>
      <c r="EY44" s="68"/>
      <c r="EZ44" s="68"/>
      <c r="FA44" s="68"/>
      <c r="FB44" s="68"/>
      <c r="FC44" s="68"/>
      <c r="FD44" s="68"/>
      <c r="FE44" s="68"/>
      <c r="FF44" s="68"/>
      <c r="FG44" s="68"/>
      <c r="FH44" s="68"/>
      <c r="FI44" s="68"/>
      <c r="FJ44" s="68"/>
      <c r="FK44" s="68"/>
      <c r="FL44" s="68"/>
      <c r="FM44" s="68"/>
      <c r="FN44" s="68"/>
      <c r="FO44" s="68"/>
      <c r="FP44" s="68"/>
      <c r="FQ44" s="68"/>
      <c r="FR44" s="68"/>
      <c r="FS44" s="68"/>
      <c r="FT44" s="68"/>
      <c r="FU44" s="68"/>
      <c r="FV44" s="68"/>
      <c r="FW44" s="68"/>
      <c r="FX44" s="68"/>
      <c r="FY44" s="68"/>
      <c r="FZ44" s="68"/>
      <c r="GA44" s="68"/>
      <c r="GB44" s="68"/>
      <c r="GC44" s="68"/>
      <c r="GD44" s="68"/>
      <c r="GE44" s="68"/>
      <c r="GF44" s="68"/>
      <c r="GG44" s="68"/>
      <c r="GH44" s="68"/>
      <c r="GI44" s="68"/>
      <c r="GJ44" s="68"/>
      <c r="GK44" s="68"/>
      <c r="GL44" s="68"/>
      <c r="GM44" s="68"/>
      <c r="GN44" s="68"/>
      <c r="GO44" s="68"/>
      <c r="GP44" s="68"/>
      <c r="GQ44" s="68"/>
      <c r="GR44" s="68"/>
      <c r="GS44" s="68"/>
      <c r="GT44" s="68"/>
      <c r="GU44" s="68"/>
      <c r="GV44" s="68"/>
      <c r="GW44" s="68"/>
      <c r="GX44" s="68"/>
      <c r="GY44" s="68"/>
      <c r="GZ44" s="68"/>
      <c r="HA44" s="68"/>
      <c r="HB44" s="68"/>
      <c r="HC44" s="68"/>
      <c r="HD44" s="68"/>
      <c r="HE44" s="68"/>
      <c r="HF44" s="68"/>
      <c r="HG44" s="68"/>
      <c r="HH44" s="68"/>
      <c r="HI44" s="68"/>
      <c r="HJ44" s="68"/>
      <c r="HK44" s="68"/>
      <c r="HL44" s="68"/>
      <c r="HM44" s="68"/>
      <c r="HN44" s="68"/>
      <c r="HO44" s="68"/>
      <c r="HP44" s="68"/>
      <c r="HQ44" s="68"/>
      <c r="HR44" s="68"/>
      <c r="HS44" s="68"/>
      <c r="HT44" s="68"/>
      <c r="HU44" s="68"/>
      <c r="HV44" s="68"/>
      <c r="HW44" s="68"/>
      <c r="HX44" s="68"/>
      <c r="HY44" s="68"/>
      <c r="HZ44" s="68"/>
      <c r="IA44" s="68"/>
      <c r="IB44" s="68"/>
      <c r="IC44" s="68"/>
      <c r="ID44" s="68"/>
      <c r="IE44" s="68"/>
      <c r="IF44" s="68"/>
      <c r="IG44" s="68"/>
      <c r="IH44" s="68"/>
      <c r="II44" s="68"/>
      <c r="IJ44" s="68"/>
      <c r="IK44" s="68"/>
      <c r="IL44" s="68"/>
      <c r="IM44" s="68"/>
      <c r="IN44" s="68"/>
      <c r="IO44" s="68"/>
      <c r="IP44" s="68"/>
      <c r="IQ44" s="68"/>
      <c r="IR44" s="68"/>
      <c r="IS44" s="68"/>
      <c r="IT44" s="68"/>
      <c r="IU44" s="68"/>
      <c r="IV44" s="68"/>
      <c r="IW44" s="68"/>
      <c r="IX44" s="68"/>
      <c r="IY44" s="68"/>
      <c r="IZ44" s="68"/>
    </row>
    <row r="45" spans="1:260" ht="15.75" customHeight="1">
      <c r="A45" s="148" t="s">
        <v>57</v>
      </c>
      <c r="B45" s="104"/>
      <c r="C45" s="104"/>
      <c r="D45" s="104"/>
      <c r="E45" s="104"/>
      <c r="F45" s="105" t="str">
        <f>IF(E45="","",VLOOKUP(E45,報名總表及收費!$I$29:$L$140,4))</f>
        <v/>
      </c>
      <c r="G45" s="106"/>
      <c r="H45" s="107" t="str">
        <f t="shared" ca="1" si="16"/>
        <v/>
      </c>
      <c r="I45" s="108"/>
      <c r="J45" s="103" t="str">
        <f t="shared" si="5"/>
        <v/>
      </c>
      <c r="K45" s="71"/>
      <c r="L45" s="72">
        <v>42</v>
      </c>
      <c r="M45" s="72">
        <f>COUNTIFS($E$25:$E$164,"=42")</f>
        <v>0</v>
      </c>
      <c r="N45" s="68" t="str">
        <f t="shared" si="7"/>
        <v>OK</v>
      </c>
      <c r="O45" s="70">
        <f>VLOOKUP(L45,報名總表及收費!$I$30:$K$118,2)</f>
        <v>12</v>
      </c>
      <c r="P45" s="110" t="str">
        <f>IF(VLOOKUP(L45,報名總表及收費!$I$30:$K$118,3)=0,"",VLOOKUP(L45,報名總表及收費!$I$30:$K$118,3,FALSE))</f>
        <v/>
      </c>
      <c r="Q45" s="101">
        <f t="shared" ca="1" si="8"/>
        <v>12</v>
      </c>
      <c r="R45" s="71" t="str">
        <f t="shared" si="9"/>
        <v/>
      </c>
      <c r="S45" s="71" t="str">
        <f t="shared" si="10"/>
        <v/>
      </c>
      <c r="T45" s="63" t="str">
        <f t="shared" si="11"/>
        <v/>
      </c>
      <c r="U45" s="68" t="str">
        <f t="shared" si="12"/>
        <v/>
      </c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  <c r="BC45" s="68"/>
      <c r="BD45" s="68"/>
      <c r="BE45" s="68"/>
      <c r="BF45" s="68"/>
      <c r="BG45" s="68"/>
      <c r="BH45" s="68"/>
      <c r="BI45" s="68"/>
      <c r="BJ45" s="68"/>
      <c r="BK45" s="68"/>
      <c r="BL45" s="68"/>
      <c r="BM45" s="68"/>
      <c r="BN45" s="68"/>
      <c r="BO45" s="68"/>
      <c r="BP45" s="68"/>
      <c r="BQ45" s="68"/>
      <c r="BR45" s="68"/>
      <c r="BS45" s="68"/>
      <c r="BT45" s="68"/>
      <c r="BU45" s="68"/>
      <c r="BV45" s="68"/>
      <c r="BW45" s="68"/>
      <c r="BX45" s="68"/>
      <c r="BY45" s="68"/>
      <c r="BZ45" s="68"/>
      <c r="CA45" s="68"/>
      <c r="CB45" s="68"/>
      <c r="CC45" s="68"/>
      <c r="CD45" s="68"/>
      <c r="CE45" s="68"/>
      <c r="CF45" s="68"/>
      <c r="CG45" s="68"/>
      <c r="CH45" s="68"/>
      <c r="CI45" s="68"/>
      <c r="CJ45" s="68"/>
      <c r="CK45" s="68"/>
      <c r="CL45" s="68"/>
      <c r="CM45" s="68"/>
      <c r="CN45" s="68"/>
      <c r="CO45" s="68"/>
      <c r="CP45" s="68"/>
      <c r="CQ45" s="68"/>
      <c r="CR45" s="68"/>
      <c r="CS45" s="68"/>
      <c r="CT45" s="68"/>
      <c r="CU45" s="68"/>
      <c r="CV45" s="68"/>
      <c r="CW45" s="68"/>
      <c r="CX45" s="68"/>
      <c r="CY45" s="68"/>
      <c r="CZ45" s="68"/>
      <c r="DA45" s="68"/>
      <c r="DB45" s="68"/>
      <c r="DC45" s="68"/>
      <c r="DD45" s="68"/>
      <c r="DE45" s="68"/>
      <c r="DF45" s="68"/>
      <c r="DG45" s="68"/>
      <c r="DH45" s="68"/>
      <c r="DI45" s="68"/>
      <c r="DJ45" s="68"/>
      <c r="DK45" s="68"/>
      <c r="DL45" s="68"/>
      <c r="DM45" s="68"/>
      <c r="DN45" s="68"/>
      <c r="DO45" s="68"/>
      <c r="DP45" s="68"/>
      <c r="DQ45" s="68"/>
      <c r="DR45" s="68"/>
      <c r="DS45" s="68"/>
      <c r="DT45" s="68"/>
      <c r="DU45" s="68"/>
      <c r="DV45" s="68"/>
      <c r="DW45" s="68"/>
      <c r="DX45" s="68"/>
      <c r="DY45" s="68"/>
      <c r="DZ45" s="68"/>
      <c r="EA45" s="68"/>
      <c r="EB45" s="68"/>
      <c r="EC45" s="68"/>
      <c r="ED45" s="68"/>
      <c r="EE45" s="68"/>
      <c r="EF45" s="68"/>
      <c r="EG45" s="68"/>
      <c r="EH45" s="68"/>
      <c r="EI45" s="68"/>
      <c r="EJ45" s="68"/>
      <c r="EK45" s="68"/>
      <c r="EL45" s="68"/>
      <c r="EM45" s="68"/>
      <c r="EN45" s="68"/>
      <c r="EO45" s="68"/>
      <c r="EP45" s="68"/>
      <c r="EQ45" s="68"/>
      <c r="ER45" s="68"/>
      <c r="ES45" s="68"/>
      <c r="ET45" s="68"/>
      <c r="EU45" s="68"/>
      <c r="EV45" s="68"/>
      <c r="EW45" s="68"/>
      <c r="EX45" s="68"/>
      <c r="EY45" s="68"/>
      <c r="EZ45" s="68"/>
      <c r="FA45" s="68"/>
      <c r="FB45" s="68"/>
      <c r="FC45" s="68"/>
      <c r="FD45" s="68"/>
      <c r="FE45" s="68"/>
      <c r="FF45" s="68"/>
      <c r="FG45" s="68"/>
      <c r="FH45" s="68"/>
      <c r="FI45" s="68"/>
      <c r="FJ45" s="68"/>
      <c r="FK45" s="68"/>
      <c r="FL45" s="68"/>
      <c r="FM45" s="68"/>
      <c r="FN45" s="68"/>
      <c r="FO45" s="68"/>
      <c r="FP45" s="68"/>
      <c r="FQ45" s="68"/>
      <c r="FR45" s="68"/>
      <c r="FS45" s="68"/>
      <c r="FT45" s="68"/>
      <c r="FU45" s="68"/>
      <c r="FV45" s="68"/>
      <c r="FW45" s="68"/>
      <c r="FX45" s="68"/>
      <c r="FY45" s="68"/>
      <c r="FZ45" s="68"/>
      <c r="GA45" s="68"/>
      <c r="GB45" s="68"/>
      <c r="GC45" s="68"/>
      <c r="GD45" s="68"/>
      <c r="GE45" s="68"/>
      <c r="GF45" s="68"/>
      <c r="GG45" s="68"/>
      <c r="GH45" s="68"/>
      <c r="GI45" s="68"/>
      <c r="GJ45" s="68"/>
      <c r="GK45" s="68"/>
      <c r="GL45" s="68"/>
      <c r="GM45" s="68"/>
      <c r="GN45" s="68"/>
      <c r="GO45" s="68"/>
      <c r="GP45" s="68"/>
      <c r="GQ45" s="68"/>
      <c r="GR45" s="68"/>
      <c r="GS45" s="68"/>
      <c r="GT45" s="68"/>
      <c r="GU45" s="68"/>
      <c r="GV45" s="68"/>
      <c r="GW45" s="68"/>
      <c r="GX45" s="68"/>
      <c r="GY45" s="68"/>
      <c r="GZ45" s="68"/>
      <c r="HA45" s="68"/>
      <c r="HB45" s="68"/>
      <c r="HC45" s="68"/>
      <c r="HD45" s="68"/>
      <c r="HE45" s="68"/>
      <c r="HF45" s="68"/>
      <c r="HG45" s="68"/>
      <c r="HH45" s="68"/>
      <c r="HI45" s="68"/>
      <c r="HJ45" s="68"/>
      <c r="HK45" s="68"/>
      <c r="HL45" s="68"/>
      <c r="HM45" s="68"/>
      <c r="HN45" s="68"/>
      <c r="HO45" s="68"/>
      <c r="HP45" s="68"/>
      <c r="HQ45" s="68"/>
      <c r="HR45" s="68"/>
      <c r="HS45" s="68"/>
      <c r="HT45" s="68"/>
      <c r="HU45" s="68"/>
      <c r="HV45" s="68"/>
      <c r="HW45" s="68"/>
      <c r="HX45" s="68"/>
      <c r="HY45" s="68"/>
      <c r="HZ45" s="68"/>
      <c r="IA45" s="68"/>
      <c r="IB45" s="68"/>
      <c r="IC45" s="68"/>
      <c r="ID45" s="68"/>
      <c r="IE45" s="68"/>
      <c r="IF45" s="68"/>
      <c r="IG45" s="68"/>
      <c r="IH45" s="68"/>
      <c r="II45" s="68"/>
      <c r="IJ45" s="68"/>
      <c r="IK45" s="68"/>
      <c r="IL45" s="68"/>
      <c r="IM45" s="68"/>
      <c r="IN45" s="68"/>
      <c r="IO45" s="68"/>
      <c r="IP45" s="68"/>
      <c r="IQ45" s="68"/>
      <c r="IR45" s="68"/>
      <c r="IS45" s="68"/>
      <c r="IT45" s="68"/>
      <c r="IU45" s="68"/>
      <c r="IV45" s="68"/>
      <c r="IW45" s="68"/>
      <c r="IX45" s="68"/>
      <c r="IY45" s="68"/>
      <c r="IZ45" s="68"/>
    </row>
    <row r="46" spans="1:260" ht="15.75" customHeight="1">
      <c r="A46" s="148"/>
      <c r="B46" s="103" t="str">
        <f t="shared" ref="B46:B48" si="29">IF(B45=0,"",B45)</f>
        <v/>
      </c>
      <c r="C46" s="103" t="str">
        <f t="shared" ref="C46:C48" si="30">IF(C45=0,"",C45)</f>
        <v/>
      </c>
      <c r="D46" s="103" t="str">
        <f t="shared" ref="D46:D48" si="31">IF(D45=0,"",D45)</f>
        <v/>
      </c>
      <c r="E46" s="104"/>
      <c r="F46" s="105" t="str">
        <f>IF(E46="","",VLOOKUP(E46,報名總表及收費!$I$29:$L$140,4))</f>
        <v/>
      </c>
      <c r="G46" s="106"/>
      <c r="H46" s="107" t="str">
        <f t="shared" ca="1" si="16"/>
        <v/>
      </c>
      <c r="I46" s="108"/>
      <c r="J46" s="103" t="str">
        <f t="shared" si="5"/>
        <v/>
      </c>
      <c r="K46" s="71"/>
      <c r="L46" s="72">
        <v>44</v>
      </c>
      <c r="M46" s="72">
        <f>COUNTIFS($E$25:$E$164,"=44")</f>
        <v>0</v>
      </c>
      <c r="N46" s="68" t="str">
        <f t="shared" si="7"/>
        <v>OK</v>
      </c>
      <c r="O46" s="70">
        <f>VLOOKUP(L46,報名總表及收費!$I$30:$K$118,2)</f>
        <v>13</v>
      </c>
      <c r="P46" s="110" t="str">
        <f>IF(VLOOKUP(L46,報名總表及收費!$I$30:$K$118,3)=0,"",VLOOKUP(L46,報名總表及收費!$I$30:$K$118,3,FALSE))</f>
        <v/>
      </c>
      <c r="Q46" s="101">
        <f t="shared" ca="1" si="8"/>
        <v>13</v>
      </c>
      <c r="R46" s="71" t="str">
        <f t="shared" si="9"/>
        <v/>
      </c>
      <c r="S46" s="71" t="e">
        <f t="shared" si="10"/>
        <v>#N/A</v>
      </c>
      <c r="T46" s="63" t="str">
        <f t="shared" si="11"/>
        <v/>
      </c>
      <c r="U46" s="68" t="e">
        <f t="shared" si="12"/>
        <v>#N/A</v>
      </c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/>
      <c r="AJ46" s="68"/>
      <c r="AK46" s="68"/>
      <c r="AL46" s="68"/>
      <c r="AM46" s="68"/>
      <c r="AN46" s="68"/>
      <c r="AO46" s="68"/>
      <c r="AP46" s="68"/>
      <c r="AQ46" s="68"/>
      <c r="AR46" s="68"/>
      <c r="AS46" s="68"/>
      <c r="AT46" s="68"/>
      <c r="AU46" s="68"/>
      <c r="AV46" s="68"/>
      <c r="AW46" s="68"/>
      <c r="AX46" s="68"/>
      <c r="AY46" s="68"/>
      <c r="AZ46" s="68"/>
      <c r="BA46" s="68"/>
      <c r="BB46" s="68"/>
      <c r="BC46" s="68"/>
      <c r="BD46" s="68"/>
      <c r="BE46" s="68"/>
      <c r="BF46" s="68"/>
      <c r="BG46" s="68"/>
      <c r="BH46" s="68"/>
      <c r="BI46" s="68"/>
      <c r="BJ46" s="68"/>
      <c r="BK46" s="68"/>
      <c r="BL46" s="68"/>
      <c r="BM46" s="68"/>
      <c r="BN46" s="68"/>
      <c r="BO46" s="68"/>
      <c r="BP46" s="68"/>
      <c r="BQ46" s="68"/>
      <c r="BR46" s="68"/>
      <c r="BS46" s="68"/>
      <c r="BT46" s="68"/>
      <c r="BU46" s="68"/>
      <c r="BV46" s="68"/>
      <c r="BW46" s="68"/>
      <c r="BX46" s="68"/>
      <c r="BY46" s="68"/>
      <c r="BZ46" s="68"/>
      <c r="CA46" s="68"/>
      <c r="CB46" s="68"/>
      <c r="CC46" s="68"/>
      <c r="CD46" s="68"/>
      <c r="CE46" s="68"/>
      <c r="CF46" s="68"/>
      <c r="CG46" s="68"/>
      <c r="CH46" s="68"/>
      <c r="CI46" s="68"/>
      <c r="CJ46" s="68"/>
      <c r="CK46" s="68"/>
      <c r="CL46" s="68"/>
      <c r="CM46" s="68"/>
      <c r="CN46" s="68"/>
      <c r="CO46" s="68"/>
      <c r="CP46" s="68"/>
      <c r="CQ46" s="68"/>
      <c r="CR46" s="68"/>
      <c r="CS46" s="68"/>
      <c r="CT46" s="68"/>
      <c r="CU46" s="68"/>
      <c r="CV46" s="68"/>
      <c r="CW46" s="68"/>
      <c r="CX46" s="68"/>
      <c r="CY46" s="68"/>
      <c r="CZ46" s="68"/>
      <c r="DA46" s="68"/>
      <c r="DB46" s="68"/>
      <c r="DC46" s="68"/>
      <c r="DD46" s="68"/>
      <c r="DE46" s="68"/>
      <c r="DF46" s="68"/>
      <c r="DG46" s="68"/>
      <c r="DH46" s="68"/>
      <c r="DI46" s="68"/>
      <c r="DJ46" s="68"/>
      <c r="DK46" s="68"/>
      <c r="DL46" s="68"/>
      <c r="DM46" s="68"/>
      <c r="DN46" s="68"/>
      <c r="DO46" s="68"/>
      <c r="DP46" s="68"/>
      <c r="DQ46" s="68"/>
      <c r="DR46" s="68"/>
      <c r="DS46" s="68"/>
      <c r="DT46" s="68"/>
      <c r="DU46" s="68"/>
      <c r="DV46" s="68"/>
      <c r="DW46" s="68"/>
      <c r="DX46" s="68"/>
      <c r="DY46" s="68"/>
      <c r="DZ46" s="68"/>
      <c r="EA46" s="68"/>
      <c r="EB46" s="68"/>
      <c r="EC46" s="68"/>
      <c r="ED46" s="68"/>
      <c r="EE46" s="68"/>
      <c r="EF46" s="68"/>
      <c r="EG46" s="68"/>
      <c r="EH46" s="68"/>
      <c r="EI46" s="68"/>
      <c r="EJ46" s="68"/>
      <c r="EK46" s="68"/>
      <c r="EL46" s="68"/>
      <c r="EM46" s="68"/>
      <c r="EN46" s="68"/>
      <c r="EO46" s="68"/>
      <c r="EP46" s="68"/>
      <c r="EQ46" s="68"/>
      <c r="ER46" s="68"/>
      <c r="ES46" s="68"/>
      <c r="ET46" s="68"/>
      <c r="EU46" s="68"/>
      <c r="EV46" s="68"/>
      <c r="EW46" s="68"/>
      <c r="EX46" s="68"/>
      <c r="EY46" s="68"/>
      <c r="EZ46" s="68"/>
      <c r="FA46" s="68"/>
      <c r="FB46" s="68"/>
      <c r="FC46" s="68"/>
      <c r="FD46" s="68"/>
      <c r="FE46" s="68"/>
      <c r="FF46" s="68"/>
      <c r="FG46" s="68"/>
      <c r="FH46" s="68"/>
      <c r="FI46" s="68"/>
      <c r="FJ46" s="68"/>
      <c r="FK46" s="68"/>
      <c r="FL46" s="68"/>
      <c r="FM46" s="68"/>
      <c r="FN46" s="68"/>
      <c r="FO46" s="68"/>
      <c r="FP46" s="68"/>
      <c r="FQ46" s="68"/>
      <c r="FR46" s="68"/>
      <c r="FS46" s="68"/>
      <c r="FT46" s="68"/>
      <c r="FU46" s="68"/>
      <c r="FV46" s="68"/>
      <c r="FW46" s="68"/>
      <c r="FX46" s="68"/>
      <c r="FY46" s="68"/>
      <c r="FZ46" s="68"/>
      <c r="GA46" s="68"/>
      <c r="GB46" s="68"/>
      <c r="GC46" s="68"/>
      <c r="GD46" s="68"/>
      <c r="GE46" s="68"/>
      <c r="GF46" s="68"/>
      <c r="GG46" s="68"/>
      <c r="GH46" s="68"/>
      <c r="GI46" s="68"/>
      <c r="GJ46" s="68"/>
      <c r="GK46" s="68"/>
      <c r="GL46" s="68"/>
      <c r="GM46" s="68"/>
      <c r="GN46" s="68"/>
      <c r="GO46" s="68"/>
      <c r="GP46" s="68"/>
      <c r="GQ46" s="68"/>
      <c r="GR46" s="68"/>
      <c r="GS46" s="68"/>
      <c r="GT46" s="68"/>
      <c r="GU46" s="68"/>
      <c r="GV46" s="68"/>
      <c r="GW46" s="68"/>
      <c r="GX46" s="68"/>
      <c r="GY46" s="68"/>
      <c r="GZ46" s="68"/>
      <c r="HA46" s="68"/>
      <c r="HB46" s="68"/>
      <c r="HC46" s="68"/>
      <c r="HD46" s="68"/>
      <c r="HE46" s="68"/>
      <c r="HF46" s="68"/>
      <c r="HG46" s="68"/>
      <c r="HH46" s="68"/>
      <c r="HI46" s="68"/>
      <c r="HJ46" s="68"/>
      <c r="HK46" s="68"/>
      <c r="HL46" s="68"/>
      <c r="HM46" s="68"/>
      <c r="HN46" s="68"/>
      <c r="HO46" s="68"/>
      <c r="HP46" s="68"/>
      <c r="HQ46" s="68"/>
      <c r="HR46" s="68"/>
      <c r="HS46" s="68"/>
      <c r="HT46" s="68"/>
      <c r="HU46" s="68"/>
      <c r="HV46" s="68"/>
      <c r="HW46" s="68"/>
      <c r="HX46" s="68"/>
      <c r="HY46" s="68"/>
      <c r="HZ46" s="68"/>
      <c r="IA46" s="68"/>
      <c r="IB46" s="68"/>
      <c r="IC46" s="68"/>
      <c r="ID46" s="68"/>
      <c r="IE46" s="68"/>
      <c r="IF46" s="68"/>
      <c r="IG46" s="68"/>
      <c r="IH46" s="68"/>
      <c r="II46" s="68"/>
      <c r="IJ46" s="68"/>
      <c r="IK46" s="68"/>
      <c r="IL46" s="68"/>
      <c r="IM46" s="68"/>
      <c r="IN46" s="68"/>
      <c r="IO46" s="68"/>
      <c r="IP46" s="68"/>
      <c r="IQ46" s="68"/>
      <c r="IR46" s="68"/>
      <c r="IS46" s="68"/>
      <c r="IT46" s="68"/>
      <c r="IU46" s="68"/>
      <c r="IV46" s="68"/>
      <c r="IW46" s="68"/>
      <c r="IX46" s="68"/>
      <c r="IY46" s="68"/>
      <c r="IZ46" s="68"/>
    </row>
    <row r="47" spans="1:260" ht="15.75" customHeight="1">
      <c r="A47" s="148"/>
      <c r="B47" s="103" t="str">
        <f t="shared" si="29"/>
        <v/>
      </c>
      <c r="C47" s="103" t="str">
        <f t="shared" si="30"/>
        <v/>
      </c>
      <c r="D47" s="103" t="str">
        <f t="shared" si="31"/>
        <v/>
      </c>
      <c r="E47" s="104"/>
      <c r="F47" s="105" t="str">
        <f>IF(E47="","",VLOOKUP(E47,報名總表及收費!$I$29:$L$140,4))</f>
        <v/>
      </c>
      <c r="G47" s="106"/>
      <c r="H47" s="107" t="str">
        <f t="shared" ca="1" si="16"/>
        <v/>
      </c>
      <c r="I47" s="108"/>
      <c r="J47" s="103" t="str">
        <f t="shared" si="5"/>
        <v/>
      </c>
      <c r="K47" s="71"/>
      <c r="L47" s="72">
        <v>46</v>
      </c>
      <c r="M47" s="72">
        <f>COUNTIFS($E$25:$E$164,"=46")</f>
        <v>0</v>
      </c>
      <c r="N47" s="68" t="str">
        <f t="shared" si="7"/>
        <v>OK</v>
      </c>
      <c r="O47" s="70">
        <f>VLOOKUP(L47,報名總表及收費!$I$30:$K$118,2)</f>
        <v>12</v>
      </c>
      <c r="P47" s="110" t="str">
        <f>IF(VLOOKUP(L47,報名總表及收費!$I$30:$K$118,3)=0,"",VLOOKUP(L47,報名總表及收費!$I$30:$K$118,3,FALSE))</f>
        <v/>
      </c>
      <c r="Q47" s="101">
        <f t="shared" ca="1" si="8"/>
        <v>12</v>
      </c>
      <c r="R47" s="71" t="str">
        <f t="shared" si="9"/>
        <v/>
      </c>
      <c r="S47" s="71" t="e">
        <f t="shared" si="10"/>
        <v>#N/A</v>
      </c>
      <c r="T47" s="63" t="str">
        <f t="shared" si="11"/>
        <v/>
      </c>
      <c r="U47" s="68" t="e">
        <f t="shared" si="12"/>
        <v>#N/A</v>
      </c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8"/>
      <c r="AJ47" s="68"/>
      <c r="AK47" s="68"/>
      <c r="AL47" s="68"/>
      <c r="AM47" s="68"/>
      <c r="AN47" s="68"/>
      <c r="AO47" s="68"/>
      <c r="AP47" s="68"/>
      <c r="AQ47" s="68"/>
      <c r="AR47" s="68"/>
      <c r="AS47" s="68"/>
      <c r="AT47" s="68"/>
      <c r="AU47" s="68"/>
      <c r="AV47" s="68"/>
      <c r="AW47" s="68"/>
      <c r="AX47" s="68"/>
      <c r="AY47" s="68"/>
      <c r="AZ47" s="68"/>
      <c r="BA47" s="68"/>
      <c r="BB47" s="68"/>
      <c r="BC47" s="68"/>
      <c r="BD47" s="68"/>
      <c r="BE47" s="68"/>
      <c r="BF47" s="68"/>
      <c r="BG47" s="68"/>
      <c r="BH47" s="68"/>
      <c r="BI47" s="68"/>
      <c r="BJ47" s="68"/>
      <c r="BK47" s="68"/>
      <c r="BL47" s="68"/>
      <c r="BM47" s="68"/>
      <c r="BN47" s="68"/>
      <c r="BO47" s="68"/>
      <c r="BP47" s="68"/>
      <c r="BQ47" s="68"/>
      <c r="BR47" s="68"/>
      <c r="BS47" s="68"/>
      <c r="BT47" s="68"/>
      <c r="BU47" s="68"/>
      <c r="BV47" s="68"/>
      <c r="BW47" s="68"/>
      <c r="BX47" s="68"/>
      <c r="BY47" s="68"/>
      <c r="BZ47" s="68"/>
      <c r="CA47" s="68"/>
      <c r="CB47" s="68"/>
      <c r="CC47" s="68"/>
      <c r="CD47" s="68"/>
      <c r="CE47" s="68"/>
      <c r="CF47" s="68"/>
      <c r="CG47" s="68"/>
      <c r="CH47" s="68"/>
      <c r="CI47" s="68"/>
      <c r="CJ47" s="68"/>
      <c r="CK47" s="68"/>
      <c r="CL47" s="68"/>
      <c r="CM47" s="68"/>
      <c r="CN47" s="68"/>
      <c r="CO47" s="68"/>
      <c r="CP47" s="68"/>
      <c r="CQ47" s="68"/>
      <c r="CR47" s="68"/>
      <c r="CS47" s="68"/>
      <c r="CT47" s="68"/>
      <c r="CU47" s="68"/>
      <c r="CV47" s="68"/>
      <c r="CW47" s="68"/>
      <c r="CX47" s="68"/>
      <c r="CY47" s="68"/>
      <c r="CZ47" s="68"/>
      <c r="DA47" s="68"/>
      <c r="DB47" s="68"/>
      <c r="DC47" s="68"/>
      <c r="DD47" s="68"/>
      <c r="DE47" s="68"/>
      <c r="DF47" s="68"/>
      <c r="DG47" s="68"/>
      <c r="DH47" s="68"/>
      <c r="DI47" s="68"/>
      <c r="DJ47" s="68"/>
      <c r="DK47" s="68"/>
      <c r="DL47" s="68"/>
      <c r="DM47" s="68"/>
      <c r="DN47" s="68"/>
      <c r="DO47" s="68"/>
      <c r="DP47" s="68"/>
      <c r="DQ47" s="68"/>
      <c r="DR47" s="68"/>
      <c r="DS47" s="68"/>
      <c r="DT47" s="68"/>
      <c r="DU47" s="68"/>
      <c r="DV47" s="68"/>
      <c r="DW47" s="68"/>
      <c r="DX47" s="68"/>
      <c r="DY47" s="68"/>
      <c r="DZ47" s="68"/>
      <c r="EA47" s="68"/>
      <c r="EB47" s="68"/>
      <c r="EC47" s="68"/>
      <c r="ED47" s="68"/>
      <c r="EE47" s="68"/>
      <c r="EF47" s="68"/>
      <c r="EG47" s="68"/>
      <c r="EH47" s="68"/>
      <c r="EI47" s="68"/>
      <c r="EJ47" s="68"/>
      <c r="EK47" s="68"/>
      <c r="EL47" s="68"/>
      <c r="EM47" s="68"/>
      <c r="EN47" s="68"/>
      <c r="EO47" s="68"/>
      <c r="EP47" s="68"/>
      <c r="EQ47" s="68"/>
      <c r="ER47" s="68"/>
      <c r="ES47" s="68"/>
      <c r="ET47" s="68"/>
      <c r="EU47" s="68"/>
      <c r="EV47" s="68"/>
      <c r="EW47" s="68"/>
      <c r="EX47" s="68"/>
      <c r="EY47" s="68"/>
      <c r="EZ47" s="68"/>
      <c r="FA47" s="68"/>
      <c r="FB47" s="68"/>
      <c r="FC47" s="68"/>
      <c r="FD47" s="68"/>
      <c r="FE47" s="68"/>
      <c r="FF47" s="68"/>
      <c r="FG47" s="68"/>
      <c r="FH47" s="68"/>
      <c r="FI47" s="68"/>
      <c r="FJ47" s="68"/>
      <c r="FK47" s="68"/>
      <c r="FL47" s="68"/>
      <c r="FM47" s="68"/>
      <c r="FN47" s="68"/>
      <c r="FO47" s="68"/>
      <c r="FP47" s="68"/>
      <c r="FQ47" s="68"/>
      <c r="FR47" s="68"/>
      <c r="FS47" s="68"/>
      <c r="FT47" s="68"/>
      <c r="FU47" s="68"/>
      <c r="FV47" s="68"/>
      <c r="FW47" s="68"/>
      <c r="FX47" s="68"/>
      <c r="FY47" s="68"/>
      <c r="FZ47" s="68"/>
      <c r="GA47" s="68"/>
      <c r="GB47" s="68"/>
      <c r="GC47" s="68"/>
      <c r="GD47" s="68"/>
      <c r="GE47" s="68"/>
      <c r="GF47" s="68"/>
      <c r="GG47" s="68"/>
      <c r="GH47" s="68"/>
      <c r="GI47" s="68"/>
      <c r="GJ47" s="68"/>
      <c r="GK47" s="68"/>
      <c r="GL47" s="68"/>
      <c r="GM47" s="68"/>
      <c r="GN47" s="68"/>
      <c r="GO47" s="68"/>
      <c r="GP47" s="68"/>
      <c r="GQ47" s="68"/>
      <c r="GR47" s="68"/>
      <c r="GS47" s="68"/>
      <c r="GT47" s="68"/>
      <c r="GU47" s="68"/>
      <c r="GV47" s="68"/>
      <c r="GW47" s="68"/>
      <c r="GX47" s="68"/>
      <c r="GY47" s="68"/>
      <c r="GZ47" s="68"/>
      <c r="HA47" s="68"/>
      <c r="HB47" s="68"/>
      <c r="HC47" s="68"/>
      <c r="HD47" s="68"/>
      <c r="HE47" s="68"/>
      <c r="HF47" s="68"/>
      <c r="HG47" s="68"/>
      <c r="HH47" s="68"/>
      <c r="HI47" s="68"/>
      <c r="HJ47" s="68"/>
      <c r="HK47" s="68"/>
      <c r="HL47" s="68"/>
      <c r="HM47" s="68"/>
      <c r="HN47" s="68"/>
      <c r="HO47" s="68"/>
      <c r="HP47" s="68"/>
      <c r="HQ47" s="68"/>
      <c r="HR47" s="68"/>
      <c r="HS47" s="68"/>
      <c r="HT47" s="68"/>
      <c r="HU47" s="68"/>
      <c r="HV47" s="68"/>
      <c r="HW47" s="68"/>
      <c r="HX47" s="68"/>
      <c r="HY47" s="68"/>
      <c r="HZ47" s="68"/>
      <c r="IA47" s="68"/>
      <c r="IB47" s="68"/>
      <c r="IC47" s="68"/>
      <c r="ID47" s="68"/>
      <c r="IE47" s="68"/>
      <c r="IF47" s="68"/>
      <c r="IG47" s="68"/>
      <c r="IH47" s="68"/>
      <c r="II47" s="68"/>
      <c r="IJ47" s="68"/>
      <c r="IK47" s="68"/>
      <c r="IL47" s="68"/>
      <c r="IM47" s="68"/>
      <c r="IN47" s="68"/>
      <c r="IO47" s="68"/>
      <c r="IP47" s="68"/>
      <c r="IQ47" s="68"/>
      <c r="IR47" s="68"/>
      <c r="IS47" s="68"/>
      <c r="IT47" s="68"/>
      <c r="IU47" s="68"/>
      <c r="IV47" s="68"/>
      <c r="IW47" s="68"/>
      <c r="IX47" s="68"/>
      <c r="IY47" s="68"/>
      <c r="IZ47" s="68"/>
    </row>
    <row r="48" spans="1:260" ht="15.75" customHeight="1">
      <c r="A48" s="148"/>
      <c r="B48" s="103" t="str">
        <f t="shared" si="29"/>
        <v/>
      </c>
      <c r="C48" s="103" t="str">
        <f t="shared" si="30"/>
        <v/>
      </c>
      <c r="D48" s="103" t="str">
        <f t="shared" si="31"/>
        <v/>
      </c>
      <c r="E48" s="104"/>
      <c r="F48" s="105" t="str">
        <f>IF(E48="","",VLOOKUP(E48,報名總表及收費!$I$29:$L$140,4))</f>
        <v/>
      </c>
      <c r="G48" s="106"/>
      <c r="H48" s="107" t="str">
        <f t="shared" ca="1" si="16"/>
        <v/>
      </c>
      <c r="I48" s="108"/>
      <c r="J48" s="103" t="str">
        <f t="shared" si="5"/>
        <v/>
      </c>
      <c r="K48" s="71"/>
      <c r="L48" s="72">
        <v>48</v>
      </c>
      <c r="M48" s="72">
        <f>COUNTIFS($E$25:$E$164,"=48")</f>
        <v>0</v>
      </c>
      <c r="N48" s="68" t="str">
        <f t="shared" si="7"/>
        <v>OK</v>
      </c>
      <c r="O48" s="70">
        <f>VLOOKUP(L48,報名總表及收費!$I$30:$K$118,2)</f>
        <v>13</v>
      </c>
      <c r="P48" s="110" t="str">
        <f>IF(VLOOKUP(L48,報名總表及收費!$I$30:$K$118,3)=0,"",VLOOKUP(L48,報名總表及收費!$I$30:$K$118,3,FALSE))</f>
        <v/>
      </c>
      <c r="Q48" s="101">
        <f t="shared" ca="1" si="8"/>
        <v>13</v>
      </c>
      <c r="R48" s="71" t="str">
        <f t="shared" si="9"/>
        <v/>
      </c>
      <c r="S48" s="71" t="e">
        <f t="shared" si="10"/>
        <v>#N/A</v>
      </c>
      <c r="T48" s="63" t="str">
        <f t="shared" si="11"/>
        <v/>
      </c>
      <c r="U48" s="68" t="e">
        <f t="shared" si="12"/>
        <v>#N/A</v>
      </c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8"/>
      <c r="AY48" s="68"/>
      <c r="AZ48" s="68"/>
      <c r="BA48" s="68"/>
      <c r="BB48" s="68"/>
      <c r="BC48" s="68"/>
      <c r="BD48" s="68"/>
      <c r="BE48" s="68"/>
      <c r="BF48" s="68"/>
      <c r="BG48" s="68"/>
      <c r="BH48" s="68"/>
      <c r="BI48" s="68"/>
      <c r="BJ48" s="68"/>
      <c r="BK48" s="68"/>
      <c r="BL48" s="68"/>
      <c r="BM48" s="68"/>
      <c r="BN48" s="68"/>
      <c r="BO48" s="68"/>
      <c r="BP48" s="68"/>
      <c r="BQ48" s="68"/>
      <c r="BR48" s="68"/>
      <c r="BS48" s="68"/>
      <c r="BT48" s="68"/>
      <c r="BU48" s="68"/>
      <c r="BV48" s="68"/>
      <c r="BW48" s="68"/>
      <c r="BX48" s="68"/>
      <c r="BY48" s="68"/>
      <c r="BZ48" s="68"/>
      <c r="CA48" s="68"/>
      <c r="CB48" s="68"/>
      <c r="CC48" s="68"/>
      <c r="CD48" s="68"/>
      <c r="CE48" s="68"/>
      <c r="CF48" s="68"/>
      <c r="CG48" s="68"/>
      <c r="CH48" s="68"/>
      <c r="CI48" s="68"/>
      <c r="CJ48" s="68"/>
      <c r="CK48" s="68"/>
      <c r="CL48" s="68"/>
      <c r="CM48" s="68"/>
      <c r="CN48" s="68"/>
      <c r="CO48" s="68"/>
      <c r="CP48" s="68"/>
      <c r="CQ48" s="68"/>
      <c r="CR48" s="68"/>
      <c r="CS48" s="68"/>
      <c r="CT48" s="68"/>
      <c r="CU48" s="68"/>
      <c r="CV48" s="68"/>
      <c r="CW48" s="68"/>
      <c r="CX48" s="68"/>
      <c r="CY48" s="68"/>
      <c r="CZ48" s="68"/>
      <c r="DA48" s="68"/>
      <c r="DB48" s="68"/>
      <c r="DC48" s="68"/>
      <c r="DD48" s="68"/>
      <c r="DE48" s="68"/>
      <c r="DF48" s="68"/>
      <c r="DG48" s="68"/>
      <c r="DH48" s="68"/>
      <c r="DI48" s="68"/>
      <c r="DJ48" s="68"/>
      <c r="DK48" s="68"/>
      <c r="DL48" s="68"/>
      <c r="DM48" s="68"/>
      <c r="DN48" s="68"/>
      <c r="DO48" s="68"/>
      <c r="DP48" s="68"/>
      <c r="DQ48" s="68"/>
      <c r="DR48" s="68"/>
      <c r="DS48" s="68"/>
      <c r="DT48" s="68"/>
      <c r="DU48" s="68"/>
      <c r="DV48" s="68"/>
      <c r="DW48" s="68"/>
      <c r="DX48" s="68"/>
      <c r="DY48" s="68"/>
      <c r="DZ48" s="68"/>
      <c r="EA48" s="68"/>
      <c r="EB48" s="68"/>
      <c r="EC48" s="68"/>
      <c r="ED48" s="68"/>
      <c r="EE48" s="68"/>
      <c r="EF48" s="68"/>
      <c r="EG48" s="68"/>
      <c r="EH48" s="68"/>
      <c r="EI48" s="68"/>
      <c r="EJ48" s="68"/>
      <c r="EK48" s="68"/>
      <c r="EL48" s="68"/>
      <c r="EM48" s="68"/>
      <c r="EN48" s="68"/>
      <c r="EO48" s="68"/>
      <c r="EP48" s="68"/>
      <c r="EQ48" s="68"/>
      <c r="ER48" s="68"/>
      <c r="ES48" s="68"/>
      <c r="ET48" s="68"/>
      <c r="EU48" s="68"/>
      <c r="EV48" s="68"/>
      <c r="EW48" s="68"/>
      <c r="EX48" s="68"/>
      <c r="EY48" s="68"/>
      <c r="EZ48" s="68"/>
      <c r="FA48" s="68"/>
      <c r="FB48" s="68"/>
      <c r="FC48" s="68"/>
      <c r="FD48" s="68"/>
      <c r="FE48" s="68"/>
      <c r="FF48" s="68"/>
      <c r="FG48" s="68"/>
      <c r="FH48" s="68"/>
      <c r="FI48" s="68"/>
      <c r="FJ48" s="68"/>
      <c r="FK48" s="68"/>
      <c r="FL48" s="68"/>
      <c r="FM48" s="68"/>
      <c r="FN48" s="68"/>
      <c r="FO48" s="68"/>
      <c r="FP48" s="68"/>
      <c r="FQ48" s="68"/>
      <c r="FR48" s="68"/>
      <c r="FS48" s="68"/>
      <c r="FT48" s="68"/>
      <c r="FU48" s="68"/>
      <c r="FV48" s="68"/>
      <c r="FW48" s="68"/>
      <c r="FX48" s="68"/>
      <c r="FY48" s="68"/>
      <c r="FZ48" s="68"/>
      <c r="GA48" s="68"/>
      <c r="GB48" s="68"/>
      <c r="GC48" s="68"/>
      <c r="GD48" s="68"/>
      <c r="GE48" s="68"/>
      <c r="GF48" s="68"/>
      <c r="GG48" s="68"/>
      <c r="GH48" s="68"/>
      <c r="GI48" s="68"/>
      <c r="GJ48" s="68"/>
      <c r="GK48" s="68"/>
      <c r="GL48" s="68"/>
      <c r="GM48" s="68"/>
      <c r="GN48" s="68"/>
      <c r="GO48" s="68"/>
      <c r="GP48" s="68"/>
      <c r="GQ48" s="68"/>
      <c r="GR48" s="68"/>
      <c r="GS48" s="68"/>
      <c r="GT48" s="68"/>
      <c r="GU48" s="68"/>
      <c r="GV48" s="68"/>
      <c r="GW48" s="68"/>
      <c r="GX48" s="68"/>
      <c r="GY48" s="68"/>
      <c r="GZ48" s="68"/>
      <c r="HA48" s="68"/>
      <c r="HB48" s="68"/>
      <c r="HC48" s="68"/>
      <c r="HD48" s="68"/>
      <c r="HE48" s="68"/>
      <c r="HF48" s="68"/>
      <c r="HG48" s="68"/>
      <c r="HH48" s="68"/>
      <c r="HI48" s="68"/>
      <c r="HJ48" s="68"/>
      <c r="HK48" s="68"/>
      <c r="HL48" s="68"/>
      <c r="HM48" s="68"/>
      <c r="HN48" s="68"/>
      <c r="HO48" s="68"/>
      <c r="HP48" s="68"/>
      <c r="HQ48" s="68"/>
      <c r="HR48" s="68"/>
      <c r="HS48" s="68"/>
      <c r="HT48" s="68"/>
      <c r="HU48" s="68"/>
      <c r="HV48" s="68"/>
      <c r="HW48" s="68"/>
      <c r="HX48" s="68"/>
      <c r="HY48" s="68"/>
      <c r="HZ48" s="68"/>
      <c r="IA48" s="68"/>
      <c r="IB48" s="68"/>
      <c r="IC48" s="68"/>
      <c r="ID48" s="68"/>
      <c r="IE48" s="68"/>
      <c r="IF48" s="68"/>
      <c r="IG48" s="68"/>
      <c r="IH48" s="68"/>
      <c r="II48" s="68"/>
      <c r="IJ48" s="68"/>
      <c r="IK48" s="68"/>
      <c r="IL48" s="68"/>
      <c r="IM48" s="68"/>
      <c r="IN48" s="68"/>
      <c r="IO48" s="68"/>
      <c r="IP48" s="68"/>
      <c r="IQ48" s="68"/>
      <c r="IR48" s="68"/>
      <c r="IS48" s="68"/>
      <c r="IT48" s="68"/>
      <c r="IU48" s="68"/>
      <c r="IV48" s="68"/>
      <c r="IW48" s="68"/>
      <c r="IX48" s="68"/>
      <c r="IY48" s="68"/>
      <c r="IZ48" s="68"/>
    </row>
    <row r="49" spans="1:260" ht="15.75" customHeight="1">
      <c r="A49" s="147" t="s">
        <v>58</v>
      </c>
      <c r="B49" s="95"/>
      <c r="C49" s="95"/>
      <c r="D49" s="95"/>
      <c r="E49" s="96"/>
      <c r="F49" s="97" t="str">
        <f>IF(E49="","",VLOOKUP(E49,報名總表及收費!$I$29:$L$140,4))</f>
        <v/>
      </c>
      <c r="G49" s="102"/>
      <c r="H49" s="99" t="str">
        <f t="shared" ca="1" si="16"/>
        <v/>
      </c>
      <c r="I49" s="100"/>
      <c r="J49" s="94" t="str">
        <f t="shared" si="5"/>
        <v/>
      </c>
      <c r="K49" s="71"/>
      <c r="L49" s="72">
        <v>50</v>
      </c>
      <c r="M49" s="72">
        <f>COUNTIFS($E$25:$E$164,"=50")</f>
        <v>0</v>
      </c>
      <c r="N49" s="68" t="str">
        <f t="shared" si="7"/>
        <v>OK</v>
      </c>
      <c r="O49" s="70">
        <f>VLOOKUP(L49,報名總表及收費!$I$30:$K$118,2)</f>
        <v>12</v>
      </c>
      <c r="P49" s="110" t="str">
        <f>IF(VLOOKUP(L49,報名總表及收費!$I$30:$K$118,3)=0,"",VLOOKUP(L49,報名總表及收費!$I$30:$K$118,3,FALSE))</f>
        <v/>
      </c>
      <c r="Q49" s="101">
        <f t="shared" ca="1" si="8"/>
        <v>12</v>
      </c>
      <c r="R49" s="71" t="str">
        <f t="shared" si="9"/>
        <v/>
      </c>
      <c r="S49" s="71" t="str">
        <f t="shared" si="10"/>
        <v/>
      </c>
      <c r="T49" s="63" t="str">
        <f t="shared" si="11"/>
        <v/>
      </c>
      <c r="U49" s="68" t="str">
        <f t="shared" si="12"/>
        <v/>
      </c>
      <c r="V49" s="68"/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68"/>
      <c r="AZ49" s="68"/>
      <c r="BA49" s="68"/>
      <c r="BB49" s="68"/>
      <c r="BC49" s="68"/>
      <c r="BD49" s="68"/>
      <c r="BE49" s="68"/>
      <c r="BF49" s="68"/>
      <c r="BG49" s="68"/>
      <c r="BH49" s="68"/>
      <c r="BI49" s="68"/>
      <c r="BJ49" s="68"/>
      <c r="BK49" s="68"/>
      <c r="BL49" s="68"/>
      <c r="BM49" s="68"/>
      <c r="BN49" s="68"/>
      <c r="BO49" s="68"/>
      <c r="BP49" s="68"/>
      <c r="BQ49" s="68"/>
      <c r="BR49" s="68"/>
      <c r="BS49" s="68"/>
      <c r="BT49" s="68"/>
      <c r="BU49" s="68"/>
      <c r="BV49" s="68"/>
      <c r="BW49" s="68"/>
      <c r="BX49" s="68"/>
      <c r="BY49" s="68"/>
      <c r="BZ49" s="68"/>
      <c r="CA49" s="68"/>
      <c r="CB49" s="68"/>
      <c r="CC49" s="68"/>
      <c r="CD49" s="68"/>
      <c r="CE49" s="68"/>
      <c r="CF49" s="68"/>
      <c r="CG49" s="68"/>
      <c r="CH49" s="68"/>
      <c r="CI49" s="68"/>
      <c r="CJ49" s="68"/>
      <c r="CK49" s="68"/>
      <c r="CL49" s="68"/>
      <c r="CM49" s="68"/>
      <c r="CN49" s="68"/>
      <c r="CO49" s="68"/>
      <c r="CP49" s="68"/>
      <c r="CQ49" s="68"/>
      <c r="CR49" s="68"/>
      <c r="CS49" s="68"/>
      <c r="CT49" s="68"/>
      <c r="CU49" s="68"/>
      <c r="CV49" s="68"/>
      <c r="CW49" s="68"/>
      <c r="CX49" s="68"/>
      <c r="CY49" s="68"/>
      <c r="CZ49" s="68"/>
      <c r="DA49" s="68"/>
      <c r="DB49" s="68"/>
      <c r="DC49" s="68"/>
      <c r="DD49" s="68"/>
      <c r="DE49" s="68"/>
      <c r="DF49" s="68"/>
      <c r="DG49" s="68"/>
      <c r="DH49" s="68"/>
      <c r="DI49" s="68"/>
      <c r="DJ49" s="68"/>
      <c r="DK49" s="68"/>
      <c r="DL49" s="68"/>
      <c r="DM49" s="68"/>
      <c r="DN49" s="68"/>
      <c r="DO49" s="68"/>
      <c r="DP49" s="68"/>
      <c r="DQ49" s="68"/>
      <c r="DR49" s="68"/>
      <c r="DS49" s="68"/>
      <c r="DT49" s="68"/>
      <c r="DU49" s="68"/>
      <c r="DV49" s="68"/>
      <c r="DW49" s="68"/>
      <c r="DX49" s="68"/>
      <c r="DY49" s="68"/>
      <c r="DZ49" s="68"/>
      <c r="EA49" s="68"/>
      <c r="EB49" s="68"/>
      <c r="EC49" s="68"/>
      <c r="ED49" s="68"/>
      <c r="EE49" s="68"/>
      <c r="EF49" s="68"/>
      <c r="EG49" s="68"/>
      <c r="EH49" s="68"/>
      <c r="EI49" s="68"/>
      <c r="EJ49" s="68"/>
      <c r="EK49" s="68"/>
      <c r="EL49" s="68"/>
      <c r="EM49" s="68"/>
      <c r="EN49" s="68"/>
      <c r="EO49" s="68"/>
      <c r="EP49" s="68"/>
      <c r="EQ49" s="68"/>
      <c r="ER49" s="68"/>
      <c r="ES49" s="68"/>
      <c r="ET49" s="68"/>
      <c r="EU49" s="68"/>
      <c r="EV49" s="68"/>
      <c r="EW49" s="68"/>
      <c r="EX49" s="68"/>
      <c r="EY49" s="68"/>
      <c r="EZ49" s="68"/>
      <c r="FA49" s="68"/>
      <c r="FB49" s="68"/>
      <c r="FC49" s="68"/>
      <c r="FD49" s="68"/>
      <c r="FE49" s="68"/>
      <c r="FF49" s="68"/>
      <c r="FG49" s="68"/>
      <c r="FH49" s="68"/>
      <c r="FI49" s="68"/>
      <c r="FJ49" s="68"/>
      <c r="FK49" s="68"/>
      <c r="FL49" s="68"/>
      <c r="FM49" s="68"/>
      <c r="FN49" s="68"/>
      <c r="FO49" s="68"/>
      <c r="FP49" s="68"/>
      <c r="FQ49" s="68"/>
      <c r="FR49" s="68"/>
      <c r="FS49" s="68"/>
      <c r="FT49" s="68"/>
      <c r="FU49" s="68"/>
      <c r="FV49" s="68"/>
      <c r="FW49" s="68"/>
      <c r="FX49" s="68"/>
      <c r="FY49" s="68"/>
      <c r="FZ49" s="68"/>
      <c r="GA49" s="68"/>
      <c r="GB49" s="68"/>
      <c r="GC49" s="68"/>
      <c r="GD49" s="68"/>
      <c r="GE49" s="68"/>
      <c r="GF49" s="68"/>
      <c r="GG49" s="68"/>
      <c r="GH49" s="68"/>
      <c r="GI49" s="68"/>
      <c r="GJ49" s="68"/>
      <c r="GK49" s="68"/>
      <c r="GL49" s="68"/>
      <c r="GM49" s="68"/>
      <c r="GN49" s="68"/>
      <c r="GO49" s="68"/>
      <c r="GP49" s="68"/>
      <c r="GQ49" s="68"/>
      <c r="GR49" s="68"/>
      <c r="GS49" s="68"/>
      <c r="GT49" s="68"/>
      <c r="GU49" s="68"/>
      <c r="GV49" s="68"/>
      <c r="GW49" s="68"/>
      <c r="GX49" s="68"/>
      <c r="GY49" s="68"/>
      <c r="GZ49" s="68"/>
      <c r="HA49" s="68"/>
      <c r="HB49" s="68"/>
      <c r="HC49" s="68"/>
      <c r="HD49" s="68"/>
      <c r="HE49" s="68"/>
      <c r="HF49" s="68"/>
      <c r="HG49" s="68"/>
      <c r="HH49" s="68"/>
      <c r="HI49" s="68"/>
      <c r="HJ49" s="68"/>
      <c r="HK49" s="68"/>
      <c r="HL49" s="68"/>
      <c r="HM49" s="68"/>
      <c r="HN49" s="68"/>
      <c r="HO49" s="68"/>
      <c r="HP49" s="68"/>
      <c r="HQ49" s="68"/>
      <c r="HR49" s="68"/>
      <c r="HS49" s="68"/>
      <c r="HT49" s="68"/>
      <c r="HU49" s="68"/>
      <c r="HV49" s="68"/>
      <c r="HW49" s="68"/>
      <c r="HX49" s="68"/>
      <c r="HY49" s="68"/>
      <c r="HZ49" s="68"/>
      <c r="IA49" s="68"/>
      <c r="IB49" s="68"/>
      <c r="IC49" s="68"/>
      <c r="ID49" s="68"/>
      <c r="IE49" s="68"/>
      <c r="IF49" s="68"/>
      <c r="IG49" s="68"/>
      <c r="IH49" s="68"/>
      <c r="II49" s="68"/>
      <c r="IJ49" s="68"/>
      <c r="IK49" s="68"/>
      <c r="IL49" s="68"/>
      <c r="IM49" s="68"/>
      <c r="IN49" s="68"/>
      <c r="IO49" s="68"/>
      <c r="IP49" s="68"/>
      <c r="IQ49" s="68"/>
      <c r="IR49" s="68"/>
      <c r="IS49" s="68"/>
      <c r="IT49" s="68"/>
      <c r="IU49" s="68"/>
      <c r="IV49" s="68"/>
      <c r="IW49" s="68"/>
      <c r="IX49" s="68"/>
      <c r="IY49" s="68"/>
      <c r="IZ49" s="68"/>
    </row>
    <row r="50" spans="1:260" ht="15.75" customHeight="1">
      <c r="A50" s="147"/>
      <c r="B50" s="94" t="str">
        <f t="shared" ref="B50:B52" si="32">IF(B49=0,"",B49)</f>
        <v/>
      </c>
      <c r="C50" s="94" t="str">
        <f t="shared" ref="C50:C52" si="33">IF(C49=0,"",C49)</f>
        <v/>
      </c>
      <c r="D50" s="94" t="str">
        <f t="shared" ref="D50:D52" si="34">IF(D49=0,"",D49)</f>
        <v/>
      </c>
      <c r="E50" s="96"/>
      <c r="F50" s="97" t="str">
        <f>IF(E50="","",VLOOKUP(E50,報名總表及收費!$I$29:$L$140,4))</f>
        <v/>
      </c>
      <c r="G50" s="102"/>
      <c r="H50" s="99" t="str">
        <f t="shared" ca="1" si="16"/>
        <v/>
      </c>
      <c r="I50" s="100"/>
      <c r="J50" s="94" t="str">
        <f t="shared" si="5"/>
        <v/>
      </c>
      <c r="K50" s="71"/>
      <c r="L50" s="72">
        <v>52</v>
      </c>
      <c r="M50" s="72">
        <f>COUNTIFS($E$25:$E$164,"=52")</f>
        <v>0</v>
      </c>
      <c r="N50" s="68" t="str">
        <f t="shared" si="7"/>
        <v>OK</v>
      </c>
      <c r="O50" s="70">
        <f>VLOOKUP(L50,報名總表及收費!$I$30:$K$118,2)</f>
        <v>13</v>
      </c>
      <c r="P50" s="110" t="str">
        <f>IF(VLOOKUP(L50,報名總表及收費!$I$30:$K$118,3)=0,"",VLOOKUP(L50,報名總表及收費!$I$30:$K$118,3,FALSE))</f>
        <v/>
      </c>
      <c r="Q50" s="101">
        <f t="shared" ca="1" si="8"/>
        <v>13</v>
      </c>
      <c r="R50" s="71" t="str">
        <f t="shared" si="9"/>
        <v/>
      </c>
      <c r="S50" s="71" t="e">
        <f t="shared" si="10"/>
        <v>#N/A</v>
      </c>
      <c r="T50" s="63" t="str">
        <f t="shared" si="11"/>
        <v/>
      </c>
      <c r="U50" s="68" t="e">
        <f t="shared" si="12"/>
        <v>#N/A</v>
      </c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68"/>
      <c r="BO50" s="68"/>
      <c r="BP50" s="68"/>
      <c r="BQ50" s="68"/>
      <c r="BR50" s="68"/>
      <c r="BS50" s="68"/>
      <c r="BT50" s="68"/>
      <c r="BU50" s="68"/>
      <c r="BV50" s="68"/>
      <c r="BW50" s="68"/>
      <c r="BX50" s="68"/>
      <c r="BY50" s="68"/>
      <c r="BZ50" s="68"/>
      <c r="CA50" s="68"/>
      <c r="CB50" s="68"/>
      <c r="CC50" s="68"/>
      <c r="CD50" s="68"/>
      <c r="CE50" s="68"/>
      <c r="CF50" s="68"/>
      <c r="CG50" s="68"/>
      <c r="CH50" s="68"/>
      <c r="CI50" s="68"/>
      <c r="CJ50" s="68"/>
      <c r="CK50" s="68"/>
      <c r="CL50" s="68"/>
      <c r="CM50" s="68"/>
      <c r="CN50" s="68"/>
      <c r="CO50" s="68"/>
      <c r="CP50" s="68"/>
      <c r="CQ50" s="68"/>
      <c r="CR50" s="68"/>
      <c r="CS50" s="68"/>
      <c r="CT50" s="68"/>
      <c r="CU50" s="68"/>
      <c r="CV50" s="68"/>
      <c r="CW50" s="68"/>
      <c r="CX50" s="68"/>
      <c r="CY50" s="68"/>
      <c r="CZ50" s="68"/>
      <c r="DA50" s="68"/>
      <c r="DB50" s="68"/>
      <c r="DC50" s="68"/>
      <c r="DD50" s="68"/>
      <c r="DE50" s="68"/>
      <c r="DF50" s="68"/>
      <c r="DG50" s="68"/>
      <c r="DH50" s="68"/>
      <c r="DI50" s="68"/>
      <c r="DJ50" s="68"/>
      <c r="DK50" s="68"/>
      <c r="DL50" s="68"/>
      <c r="DM50" s="68"/>
      <c r="DN50" s="68"/>
      <c r="DO50" s="68"/>
      <c r="DP50" s="68"/>
      <c r="DQ50" s="68"/>
      <c r="DR50" s="68"/>
      <c r="DS50" s="68"/>
      <c r="DT50" s="68"/>
      <c r="DU50" s="68"/>
      <c r="DV50" s="68"/>
      <c r="DW50" s="68"/>
      <c r="DX50" s="68"/>
      <c r="DY50" s="68"/>
      <c r="DZ50" s="68"/>
      <c r="EA50" s="68"/>
      <c r="EB50" s="68"/>
      <c r="EC50" s="68"/>
      <c r="ED50" s="68"/>
      <c r="EE50" s="68"/>
      <c r="EF50" s="68"/>
      <c r="EG50" s="68"/>
      <c r="EH50" s="68"/>
      <c r="EI50" s="68"/>
      <c r="EJ50" s="68"/>
      <c r="EK50" s="68"/>
      <c r="EL50" s="68"/>
      <c r="EM50" s="68"/>
      <c r="EN50" s="68"/>
      <c r="EO50" s="68"/>
      <c r="EP50" s="68"/>
      <c r="EQ50" s="68"/>
      <c r="ER50" s="68"/>
      <c r="ES50" s="68"/>
      <c r="ET50" s="68"/>
      <c r="EU50" s="68"/>
      <c r="EV50" s="68"/>
      <c r="EW50" s="68"/>
      <c r="EX50" s="68"/>
      <c r="EY50" s="68"/>
      <c r="EZ50" s="68"/>
      <c r="FA50" s="68"/>
      <c r="FB50" s="68"/>
      <c r="FC50" s="68"/>
      <c r="FD50" s="68"/>
      <c r="FE50" s="68"/>
      <c r="FF50" s="68"/>
      <c r="FG50" s="68"/>
      <c r="FH50" s="68"/>
      <c r="FI50" s="68"/>
      <c r="FJ50" s="68"/>
      <c r="FK50" s="68"/>
      <c r="FL50" s="68"/>
      <c r="FM50" s="68"/>
      <c r="FN50" s="68"/>
      <c r="FO50" s="68"/>
      <c r="FP50" s="68"/>
      <c r="FQ50" s="68"/>
      <c r="FR50" s="68"/>
      <c r="FS50" s="68"/>
      <c r="FT50" s="68"/>
      <c r="FU50" s="68"/>
      <c r="FV50" s="68"/>
      <c r="FW50" s="68"/>
      <c r="FX50" s="68"/>
      <c r="FY50" s="68"/>
      <c r="FZ50" s="68"/>
      <c r="GA50" s="68"/>
      <c r="GB50" s="68"/>
      <c r="GC50" s="68"/>
      <c r="GD50" s="68"/>
      <c r="GE50" s="68"/>
      <c r="GF50" s="68"/>
      <c r="GG50" s="68"/>
      <c r="GH50" s="68"/>
      <c r="GI50" s="68"/>
      <c r="GJ50" s="68"/>
      <c r="GK50" s="68"/>
      <c r="GL50" s="68"/>
      <c r="GM50" s="68"/>
      <c r="GN50" s="68"/>
      <c r="GO50" s="68"/>
      <c r="GP50" s="68"/>
      <c r="GQ50" s="68"/>
      <c r="GR50" s="68"/>
      <c r="GS50" s="68"/>
      <c r="GT50" s="68"/>
      <c r="GU50" s="68"/>
      <c r="GV50" s="68"/>
      <c r="GW50" s="68"/>
      <c r="GX50" s="68"/>
      <c r="GY50" s="68"/>
      <c r="GZ50" s="68"/>
      <c r="HA50" s="68"/>
      <c r="HB50" s="68"/>
      <c r="HC50" s="68"/>
      <c r="HD50" s="68"/>
      <c r="HE50" s="68"/>
      <c r="HF50" s="68"/>
      <c r="HG50" s="68"/>
      <c r="HH50" s="68"/>
      <c r="HI50" s="68"/>
      <c r="HJ50" s="68"/>
      <c r="HK50" s="68"/>
      <c r="HL50" s="68"/>
      <c r="HM50" s="68"/>
      <c r="HN50" s="68"/>
      <c r="HO50" s="68"/>
      <c r="HP50" s="68"/>
      <c r="HQ50" s="68"/>
      <c r="HR50" s="68"/>
      <c r="HS50" s="68"/>
      <c r="HT50" s="68"/>
      <c r="HU50" s="68"/>
      <c r="HV50" s="68"/>
      <c r="HW50" s="68"/>
      <c r="HX50" s="68"/>
      <c r="HY50" s="68"/>
      <c r="HZ50" s="68"/>
      <c r="IA50" s="68"/>
      <c r="IB50" s="68"/>
      <c r="IC50" s="68"/>
      <c r="ID50" s="68"/>
      <c r="IE50" s="68"/>
      <c r="IF50" s="68"/>
      <c r="IG50" s="68"/>
      <c r="IH50" s="68"/>
      <c r="II50" s="68"/>
      <c r="IJ50" s="68"/>
      <c r="IK50" s="68"/>
      <c r="IL50" s="68"/>
      <c r="IM50" s="68"/>
      <c r="IN50" s="68"/>
      <c r="IO50" s="68"/>
      <c r="IP50" s="68"/>
      <c r="IQ50" s="68"/>
      <c r="IR50" s="68"/>
      <c r="IS50" s="68"/>
      <c r="IT50" s="68"/>
      <c r="IU50" s="68"/>
      <c r="IV50" s="68"/>
      <c r="IW50" s="68"/>
      <c r="IX50" s="68"/>
      <c r="IY50" s="68"/>
      <c r="IZ50" s="68"/>
    </row>
    <row r="51" spans="1:260" ht="15.75" customHeight="1">
      <c r="A51" s="147"/>
      <c r="B51" s="94" t="str">
        <f t="shared" si="32"/>
        <v/>
      </c>
      <c r="C51" s="94" t="str">
        <f t="shared" si="33"/>
        <v/>
      </c>
      <c r="D51" s="94" t="str">
        <f t="shared" si="34"/>
        <v/>
      </c>
      <c r="E51" s="96"/>
      <c r="F51" s="97" t="str">
        <f>IF(E51="","",VLOOKUP(E51,報名總表及收費!$I$29:$L$140,4))</f>
        <v/>
      </c>
      <c r="G51" s="102"/>
      <c r="H51" s="99" t="str">
        <f t="shared" ca="1" si="16"/>
        <v/>
      </c>
      <c r="I51" s="100"/>
      <c r="J51" s="94" t="str">
        <f t="shared" si="5"/>
        <v/>
      </c>
      <c r="K51" s="71"/>
      <c r="L51" s="72">
        <v>54</v>
      </c>
      <c r="M51" s="72">
        <f>COUNTIFS($E$25:$E$164,"=54")</f>
        <v>0</v>
      </c>
      <c r="N51" s="68" t="str">
        <f t="shared" si="7"/>
        <v>OK</v>
      </c>
      <c r="O51" s="70">
        <f>VLOOKUP(L51,報名總表及收費!$I$30:$K$118,2)</f>
        <v>12</v>
      </c>
      <c r="P51" s="63" t="str">
        <f>IF(VLOOKUP(L51,報名總表及收費!$I$30:$K$118,3)=0,"",VLOOKUP(L51,報名總表及收費!$I$30:$K$118,3,FALSE))</f>
        <v/>
      </c>
      <c r="Q51" s="101">
        <f t="shared" ca="1" si="8"/>
        <v>12</v>
      </c>
      <c r="R51" s="71" t="str">
        <f t="shared" si="9"/>
        <v/>
      </c>
      <c r="S51" s="71" t="e">
        <f t="shared" si="10"/>
        <v>#N/A</v>
      </c>
      <c r="T51" s="63" t="str">
        <f t="shared" si="11"/>
        <v/>
      </c>
      <c r="U51" s="68" t="e">
        <f t="shared" si="12"/>
        <v>#N/A</v>
      </c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68"/>
      <c r="BO51" s="68"/>
      <c r="BP51" s="68"/>
      <c r="BQ51" s="68"/>
      <c r="BR51" s="68"/>
      <c r="BS51" s="68"/>
      <c r="BT51" s="68"/>
      <c r="BU51" s="68"/>
      <c r="BV51" s="68"/>
      <c r="BW51" s="68"/>
      <c r="BX51" s="68"/>
      <c r="BY51" s="68"/>
      <c r="BZ51" s="68"/>
      <c r="CA51" s="68"/>
      <c r="CB51" s="68"/>
      <c r="CC51" s="68"/>
      <c r="CD51" s="68"/>
      <c r="CE51" s="68"/>
      <c r="CF51" s="68"/>
      <c r="CG51" s="68"/>
      <c r="CH51" s="68"/>
      <c r="CI51" s="68"/>
      <c r="CJ51" s="68"/>
      <c r="CK51" s="68"/>
      <c r="CL51" s="68"/>
      <c r="CM51" s="68"/>
      <c r="CN51" s="68"/>
      <c r="CO51" s="68"/>
      <c r="CP51" s="68"/>
      <c r="CQ51" s="68"/>
      <c r="CR51" s="68"/>
      <c r="CS51" s="68"/>
      <c r="CT51" s="68"/>
      <c r="CU51" s="68"/>
      <c r="CV51" s="68"/>
      <c r="CW51" s="68"/>
      <c r="CX51" s="68"/>
      <c r="CY51" s="68"/>
      <c r="CZ51" s="68"/>
      <c r="DA51" s="68"/>
      <c r="DB51" s="68"/>
      <c r="DC51" s="68"/>
      <c r="DD51" s="68"/>
      <c r="DE51" s="68"/>
      <c r="DF51" s="68"/>
      <c r="DG51" s="68"/>
      <c r="DH51" s="68"/>
      <c r="DI51" s="68"/>
      <c r="DJ51" s="68"/>
      <c r="DK51" s="68"/>
      <c r="DL51" s="68"/>
      <c r="DM51" s="68"/>
      <c r="DN51" s="68"/>
      <c r="DO51" s="68"/>
      <c r="DP51" s="68"/>
      <c r="DQ51" s="68"/>
      <c r="DR51" s="68"/>
      <c r="DS51" s="68"/>
      <c r="DT51" s="68"/>
      <c r="DU51" s="68"/>
      <c r="DV51" s="68"/>
      <c r="DW51" s="68"/>
      <c r="DX51" s="68"/>
      <c r="DY51" s="68"/>
      <c r="DZ51" s="68"/>
      <c r="EA51" s="68"/>
      <c r="EB51" s="68"/>
      <c r="EC51" s="68"/>
      <c r="ED51" s="68"/>
      <c r="EE51" s="68"/>
      <c r="EF51" s="68"/>
      <c r="EG51" s="68"/>
      <c r="EH51" s="68"/>
      <c r="EI51" s="68"/>
      <c r="EJ51" s="68"/>
      <c r="EK51" s="68"/>
      <c r="EL51" s="68"/>
      <c r="EM51" s="68"/>
      <c r="EN51" s="68"/>
      <c r="EO51" s="68"/>
      <c r="EP51" s="68"/>
      <c r="EQ51" s="68"/>
      <c r="ER51" s="68"/>
      <c r="ES51" s="68"/>
      <c r="ET51" s="68"/>
      <c r="EU51" s="68"/>
      <c r="EV51" s="68"/>
      <c r="EW51" s="68"/>
      <c r="EX51" s="68"/>
      <c r="EY51" s="68"/>
      <c r="EZ51" s="68"/>
      <c r="FA51" s="68"/>
      <c r="FB51" s="68"/>
      <c r="FC51" s="68"/>
      <c r="FD51" s="68"/>
      <c r="FE51" s="68"/>
      <c r="FF51" s="68"/>
      <c r="FG51" s="68"/>
      <c r="FH51" s="68"/>
      <c r="FI51" s="68"/>
      <c r="FJ51" s="68"/>
      <c r="FK51" s="68"/>
      <c r="FL51" s="68"/>
      <c r="FM51" s="68"/>
      <c r="FN51" s="68"/>
      <c r="FO51" s="68"/>
      <c r="FP51" s="68"/>
      <c r="FQ51" s="68"/>
      <c r="FR51" s="68"/>
      <c r="FS51" s="68"/>
      <c r="FT51" s="68"/>
      <c r="FU51" s="68"/>
      <c r="FV51" s="68"/>
      <c r="FW51" s="68"/>
      <c r="FX51" s="68"/>
      <c r="FY51" s="68"/>
      <c r="FZ51" s="68"/>
      <c r="GA51" s="68"/>
      <c r="GB51" s="68"/>
      <c r="GC51" s="68"/>
      <c r="GD51" s="68"/>
      <c r="GE51" s="68"/>
      <c r="GF51" s="68"/>
      <c r="GG51" s="68"/>
      <c r="GH51" s="68"/>
      <c r="GI51" s="68"/>
      <c r="GJ51" s="68"/>
      <c r="GK51" s="68"/>
      <c r="GL51" s="68"/>
      <c r="GM51" s="68"/>
      <c r="GN51" s="68"/>
      <c r="GO51" s="68"/>
      <c r="GP51" s="68"/>
      <c r="GQ51" s="68"/>
      <c r="GR51" s="68"/>
      <c r="GS51" s="68"/>
      <c r="GT51" s="68"/>
      <c r="GU51" s="68"/>
      <c r="GV51" s="68"/>
      <c r="GW51" s="68"/>
      <c r="GX51" s="68"/>
      <c r="GY51" s="68"/>
      <c r="GZ51" s="68"/>
      <c r="HA51" s="68"/>
      <c r="HB51" s="68"/>
      <c r="HC51" s="68"/>
      <c r="HD51" s="68"/>
      <c r="HE51" s="68"/>
      <c r="HF51" s="68"/>
      <c r="HG51" s="68"/>
      <c r="HH51" s="68"/>
      <c r="HI51" s="68"/>
      <c r="HJ51" s="68"/>
      <c r="HK51" s="68"/>
      <c r="HL51" s="68"/>
      <c r="HM51" s="68"/>
      <c r="HN51" s="68"/>
      <c r="HO51" s="68"/>
      <c r="HP51" s="68"/>
      <c r="HQ51" s="68"/>
      <c r="HR51" s="68"/>
      <c r="HS51" s="68"/>
      <c r="HT51" s="68"/>
      <c r="HU51" s="68"/>
      <c r="HV51" s="68"/>
      <c r="HW51" s="68"/>
      <c r="HX51" s="68"/>
      <c r="HY51" s="68"/>
      <c r="HZ51" s="68"/>
      <c r="IA51" s="68"/>
      <c r="IB51" s="68"/>
      <c r="IC51" s="68"/>
      <c r="ID51" s="68"/>
      <c r="IE51" s="68"/>
      <c r="IF51" s="68"/>
      <c r="IG51" s="68"/>
      <c r="IH51" s="68"/>
      <c r="II51" s="68"/>
      <c r="IJ51" s="68"/>
      <c r="IK51" s="68"/>
      <c r="IL51" s="68"/>
      <c r="IM51" s="68"/>
      <c r="IN51" s="68"/>
      <c r="IO51" s="68"/>
      <c r="IP51" s="68"/>
      <c r="IQ51" s="68"/>
      <c r="IR51" s="68"/>
      <c r="IS51" s="68"/>
      <c r="IT51" s="68"/>
      <c r="IU51" s="68"/>
      <c r="IV51" s="68"/>
      <c r="IW51" s="68"/>
      <c r="IX51" s="68"/>
      <c r="IY51" s="68"/>
      <c r="IZ51" s="68"/>
    </row>
    <row r="52" spans="1:260" ht="15.75" customHeight="1">
      <c r="A52" s="147"/>
      <c r="B52" s="94" t="str">
        <f t="shared" si="32"/>
        <v/>
      </c>
      <c r="C52" s="94" t="str">
        <f t="shared" si="33"/>
        <v/>
      </c>
      <c r="D52" s="94" t="str">
        <f t="shared" si="34"/>
        <v/>
      </c>
      <c r="E52" s="96"/>
      <c r="F52" s="97" t="str">
        <f>IF(E52="","",VLOOKUP(E52,報名總表及收費!$I$29:$L$140,4))</f>
        <v/>
      </c>
      <c r="G52" s="98"/>
      <c r="H52" s="99" t="str">
        <f t="shared" ca="1" si="16"/>
        <v/>
      </c>
      <c r="I52" s="100"/>
      <c r="J52" s="94" t="str">
        <f t="shared" si="5"/>
        <v/>
      </c>
      <c r="K52" s="71"/>
      <c r="L52" s="72">
        <v>56</v>
      </c>
      <c r="M52" s="72">
        <f>COUNTIFS($E$25:$E$164,"=56")</f>
        <v>0</v>
      </c>
      <c r="N52" s="68" t="str">
        <f t="shared" si="7"/>
        <v>OK</v>
      </c>
      <c r="O52" s="68">
        <f>VLOOKUP(L52,報名總表及收費!$I$30:$K$118,2)</f>
        <v>13</v>
      </c>
      <c r="P52" s="63" t="str">
        <f>IF(VLOOKUP(L52,報名總表及收費!$I$30:$K$118,3)=0,"",VLOOKUP(L52,報名總表及收費!$I$30:$K$118,3,FALSE))</f>
        <v/>
      </c>
      <c r="Q52" s="101">
        <f t="shared" ca="1" si="8"/>
        <v>13</v>
      </c>
      <c r="R52" s="71" t="str">
        <f t="shared" si="9"/>
        <v/>
      </c>
      <c r="S52" s="71" t="e">
        <f t="shared" si="10"/>
        <v>#N/A</v>
      </c>
      <c r="T52" s="63" t="str">
        <f t="shared" si="11"/>
        <v/>
      </c>
      <c r="U52" s="68" t="e">
        <f t="shared" si="12"/>
        <v>#N/A</v>
      </c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68"/>
      <c r="AJ52" s="68"/>
      <c r="AK52" s="68"/>
      <c r="AL52" s="68"/>
      <c r="AM52" s="68"/>
      <c r="AN52" s="68"/>
      <c r="AO52" s="68"/>
      <c r="AP52" s="68"/>
      <c r="AQ52" s="68"/>
      <c r="AR52" s="68"/>
      <c r="AS52" s="68"/>
      <c r="AT52" s="68"/>
      <c r="AU52" s="68"/>
      <c r="AV52" s="68"/>
      <c r="AW52" s="68"/>
      <c r="AX52" s="68"/>
      <c r="AY52" s="68"/>
      <c r="AZ52" s="68"/>
      <c r="BA52" s="68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68"/>
      <c r="BO52" s="68"/>
      <c r="BP52" s="68"/>
      <c r="BQ52" s="68"/>
      <c r="BR52" s="68"/>
      <c r="BS52" s="68"/>
      <c r="BT52" s="68"/>
      <c r="BU52" s="68"/>
      <c r="BV52" s="68"/>
      <c r="BW52" s="68"/>
      <c r="BX52" s="68"/>
      <c r="BY52" s="68"/>
      <c r="BZ52" s="68"/>
      <c r="CA52" s="68"/>
      <c r="CB52" s="68"/>
      <c r="CC52" s="68"/>
      <c r="CD52" s="68"/>
      <c r="CE52" s="68"/>
      <c r="CF52" s="68"/>
      <c r="CG52" s="68"/>
      <c r="CH52" s="68"/>
      <c r="CI52" s="68"/>
      <c r="CJ52" s="68"/>
      <c r="CK52" s="68"/>
      <c r="CL52" s="68"/>
      <c r="CM52" s="68"/>
      <c r="CN52" s="68"/>
      <c r="CO52" s="68"/>
      <c r="CP52" s="68"/>
      <c r="CQ52" s="68"/>
      <c r="CR52" s="68"/>
      <c r="CS52" s="68"/>
      <c r="CT52" s="68"/>
      <c r="CU52" s="68"/>
      <c r="CV52" s="68"/>
      <c r="CW52" s="68"/>
      <c r="CX52" s="68"/>
      <c r="CY52" s="68"/>
      <c r="CZ52" s="68"/>
      <c r="DA52" s="68"/>
      <c r="DB52" s="68"/>
      <c r="DC52" s="68"/>
      <c r="DD52" s="68"/>
      <c r="DE52" s="68"/>
      <c r="DF52" s="68"/>
      <c r="DG52" s="68"/>
      <c r="DH52" s="68"/>
      <c r="DI52" s="68"/>
      <c r="DJ52" s="68"/>
      <c r="DK52" s="68"/>
      <c r="DL52" s="68"/>
      <c r="DM52" s="68"/>
      <c r="DN52" s="68"/>
      <c r="DO52" s="68"/>
      <c r="DP52" s="68"/>
      <c r="DQ52" s="68"/>
      <c r="DR52" s="68"/>
      <c r="DS52" s="68"/>
      <c r="DT52" s="68"/>
      <c r="DU52" s="68"/>
      <c r="DV52" s="68"/>
      <c r="DW52" s="68"/>
      <c r="DX52" s="68"/>
      <c r="DY52" s="68"/>
      <c r="DZ52" s="68"/>
      <c r="EA52" s="68"/>
      <c r="EB52" s="68"/>
      <c r="EC52" s="68"/>
      <c r="ED52" s="68"/>
      <c r="EE52" s="68"/>
      <c r="EF52" s="68"/>
      <c r="EG52" s="68"/>
      <c r="EH52" s="68"/>
      <c r="EI52" s="68"/>
      <c r="EJ52" s="68"/>
      <c r="EK52" s="68"/>
      <c r="EL52" s="68"/>
      <c r="EM52" s="68"/>
      <c r="EN52" s="68"/>
      <c r="EO52" s="68"/>
      <c r="EP52" s="68"/>
      <c r="EQ52" s="68"/>
      <c r="ER52" s="68"/>
      <c r="ES52" s="68"/>
      <c r="ET52" s="68"/>
      <c r="EU52" s="68"/>
      <c r="EV52" s="68"/>
      <c r="EW52" s="68"/>
      <c r="EX52" s="68"/>
      <c r="EY52" s="68"/>
      <c r="EZ52" s="68"/>
      <c r="FA52" s="68"/>
      <c r="FB52" s="68"/>
      <c r="FC52" s="68"/>
      <c r="FD52" s="68"/>
      <c r="FE52" s="68"/>
      <c r="FF52" s="68"/>
      <c r="FG52" s="68"/>
      <c r="FH52" s="68"/>
      <c r="FI52" s="68"/>
      <c r="FJ52" s="68"/>
      <c r="FK52" s="68"/>
      <c r="FL52" s="68"/>
      <c r="FM52" s="68"/>
      <c r="FN52" s="68"/>
      <c r="FO52" s="68"/>
      <c r="FP52" s="68"/>
      <c r="FQ52" s="68"/>
      <c r="FR52" s="68"/>
      <c r="FS52" s="68"/>
      <c r="FT52" s="68"/>
      <c r="FU52" s="68"/>
      <c r="FV52" s="68"/>
      <c r="FW52" s="68"/>
      <c r="FX52" s="68"/>
      <c r="FY52" s="68"/>
      <c r="FZ52" s="68"/>
      <c r="GA52" s="68"/>
      <c r="GB52" s="68"/>
      <c r="GC52" s="68"/>
      <c r="GD52" s="68"/>
      <c r="GE52" s="68"/>
      <c r="GF52" s="68"/>
      <c r="GG52" s="68"/>
      <c r="GH52" s="68"/>
      <c r="GI52" s="68"/>
      <c r="GJ52" s="68"/>
      <c r="GK52" s="68"/>
      <c r="GL52" s="68"/>
      <c r="GM52" s="68"/>
      <c r="GN52" s="68"/>
      <c r="GO52" s="68"/>
      <c r="GP52" s="68"/>
      <c r="GQ52" s="68"/>
      <c r="GR52" s="68"/>
      <c r="GS52" s="68"/>
      <c r="GT52" s="68"/>
      <c r="GU52" s="68"/>
      <c r="GV52" s="68"/>
      <c r="GW52" s="68"/>
      <c r="GX52" s="68"/>
      <c r="GY52" s="68"/>
      <c r="GZ52" s="68"/>
      <c r="HA52" s="68"/>
      <c r="HB52" s="68"/>
      <c r="HC52" s="68"/>
      <c r="HD52" s="68"/>
      <c r="HE52" s="68"/>
      <c r="HF52" s="68"/>
      <c r="HG52" s="68"/>
      <c r="HH52" s="68"/>
      <c r="HI52" s="68"/>
      <c r="HJ52" s="68"/>
      <c r="HK52" s="68"/>
      <c r="HL52" s="68"/>
      <c r="HM52" s="68"/>
      <c r="HN52" s="68"/>
      <c r="HO52" s="68"/>
      <c r="HP52" s="68"/>
      <c r="HQ52" s="68"/>
      <c r="HR52" s="68"/>
      <c r="HS52" s="68"/>
      <c r="HT52" s="68"/>
      <c r="HU52" s="68"/>
      <c r="HV52" s="68"/>
      <c r="HW52" s="68"/>
      <c r="HX52" s="68"/>
      <c r="HY52" s="68"/>
      <c r="HZ52" s="68"/>
      <c r="IA52" s="68"/>
      <c r="IB52" s="68"/>
      <c r="IC52" s="68"/>
      <c r="ID52" s="68"/>
      <c r="IE52" s="68"/>
      <c r="IF52" s="68"/>
      <c r="IG52" s="68"/>
      <c r="IH52" s="68"/>
      <c r="II52" s="68"/>
      <c r="IJ52" s="68"/>
      <c r="IK52" s="68"/>
      <c r="IL52" s="68"/>
      <c r="IM52" s="68"/>
      <c r="IN52" s="68"/>
      <c r="IO52" s="68"/>
      <c r="IP52" s="68"/>
      <c r="IQ52" s="68"/>
      <c r="IR52" s="68"/>
      <c r="IS52" s="68"/>
      <c r="IT52" s="68"/>
      <c r="IU52" s="68"/>
      <c r="IV52" s="68"/>
      <c r="IW52" s="68"/>
      <c r="IX52" s="68"/>
      <c r="IY52" s="68"/>
      <c r="IZ52" s="68"/>
    </row>
    <row r="53" spans="1:260" ht="15.75" customHeight="1">
      <c r="A53" s="148" t="s">
        <v>59</v>
      </c>
      <c r="B53" s="104"/>
      <c r="C53" s="104"/>
      <c r="D53" s="104"/>
      <c r="E53" s="104"/>
      <c r="F53" s="105" t="str">
        <f>IF(E53="","",VLOOKUP(E53,報名總表及收費!$I$29:$L$140,4))</f>
        <v/>
      </c>
      <c r="G53" s="106"/>
      <c r="H53" s="107" t="str">
        <f t="shared" ca="1" si="16"/>
        <v/>
      </c>
      <c r="I53" s="108"/>
      <c r="J53" s="103" t="str">
        <f t="shared" si="5"/>
        <v/>
      </c>
      <c r="K53" s="71"/>
      <c r="L53" s="72">
        <v>58</v>
      </c>
      <c r="M53" s="72">
        <f>COUNTIFS($E$25:$E$164,"=58")</f>
        <v>0</v>
      </c>
      <c r="N53" s="68" t="str">
        <f t="shared" si="7"/>
        <v>OK</v>
      </c>
      <c r="O53" s="68">
        <f>VLOOKUP(L53,報名總表及收費!$I$30:$K$118,2)</f>
        <v>12</v>
      </c>
      <c r="P53" s="63" t="str">
        <f>IF(VLOOKUP(L53,報名總表及收費!$I$30:$K$118,3)=0,"",VLOOKUP(L53,報名總表及收費!$I$30:$K$118,3,FALSE))</f>
        <v/>
      </c>
      <c r="Q53" s="101">
        <f t="shared" ca="1" si="8"/>
        <v>12</v>
      </c>
      <c r="R53" s="71" t="str">
        <f t="shared" si="9"/>
        <v/>
      </c>
      <c r="S53" s="71" t="str">
        <f t="shared" si="10"/>
        <v/>
      </c>
      <c r="T53" s="63" t="str">
        <f t="shared" si="11"/>
        <v/>
      </c>
      <c r="U53" s="68" t="str">
        <f t="shared" si="12"/>
        <v/>
      </c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  <c r="AG53" s="68"/>
      <c r="AH53" s="68"/>
      <c r="AI53" s="68"/>
      <c r="AJ53" s="68"/>
      <c r="AK53" s="68"/>
      <c r="AL53" s="68"/>
      <c r="AM53" s="68"/>
      <c r="AN53" s="68"/>
      <c r="AO53" s="68"/>
      <c r="AP53" s="68"/>
      <c r="AQ53" s="68"/>
      <c r="AR53" s="68"/>
      <c r="AS53" s="68"/>
      <c r="AT53" s="68"/>
      <c r="AU53" s="68"/>
      <c r="AV53" s="68"/>
      <c r="AW53" s="68"/>
      <c r="AX53" s="68"/>
      <c r="AY53" s="68"/>
      <c r="AZ53" s="68"/>
      <c r="BA53" s="68"/>
      <c r="BB53" s="68"/>
      <c r="BC53" s="68"/>
      <c r="BD53" s="68"/>
      <c r="BE53" s="68"/>
      <c r="BF53" s="68"/>
      <c r="BG53" s="68"/>
      <c r="BH53" s="68"/>
      <c r="BI53" s="68"/>
      <c r="BJ53" s="68"/>
      <c r="BK53" s="68"/>
      <c r="BL53" s="68"/>
      <c r="BM53" s="68"/>
      <c r="BN53" s="68"/>
      <c r="BO53" s="68"/>
      <c r="BP53" s="68"/>
      <c r="BQ53" s="68"/>
      <c r="BR53" s="68"/>
      <c r="BS53" s="68"/>
      <c r="BT53" s="68"/>
      <c r="BU53" s="68"/>
      <c r="BV53" s="68"/>
      <c r="BW53" s="68"/>
      <c r="BX53" s="68"/>
      <c r="BY53" s="68"/>
      <c r="BZ53" s="68"/>
      <c r="CA53" s="68"/>
      <c r="CB53" s="68"/>
      <c r="CC53" s="68"/>
      <c r="CD53" s="68"/>
      <c r="CE53" s="68"/>
      <c r="CF53" s="68"/>
      <c r="CG53" s="68"/>
      <c r="CH53" s="68"/>
      <c r="CI53" s="68"/>
      <c r="CJ53" s="68"/>
      <c r="CK53" s="68"/>
      <c r="CL53" s="68"/>
      <c r="CM53" s="68"/>
      <c r="CN53" s="68"/>
      <c r="CO53" s="68"/>
      <c r="CP53" s="68"/>
      <c r="CQ53" s="68"/>
      <c r="CR53" s="68"/>
      <c r="CS53" s="68"/>
      <c r="CT53" s="68"/>
      <c r="CU53" s="68"/>
      <c r="CV53" s="68"/>
      <c r="CW53" s="68"/>
      <c r="CX53" s="68"/>
      <c r="CY53" s="68"/>
      <c r="CZ53" s="68"/>
      <c r="DA53" s="68"/>
      <c r="DB53" s="68"/>
      <c r="DC53" s="68"/>
      <c r="DD53" s="68"/>
      <c r="DE53" s="68"/>
      <c r="DF53" s="68"/>
      <c r="DG53" s="68"/>
      <c r="DH53" s="68"/>
      <c r="DI53" s="68"/>
      <c r="DJ53" s="68"/>
      <c r="DK53" s="68"/>
      <c r="DL53" s="68"/>
      <c r="DM53" s="68"/>
      <c r="DN53" s="68"/>
      <c r="DO53" s="68"/>
      <c r="DP53" s="68"/>
      <c r="DQ53" s="68"/>
      <c r="DR53" s="68"/>
      <c r="DS53" s="68"/>
      <c r="DT53" s="68"/>
      <c r="DU53" s="68"/>
      <c r="DV53" s="68"/>
      <c r="DW53" s="68"/>
      <c r="DX53" s="68"/>
      <c r="DY53" s="68"/>
      <c r="DZ53" s="68"/>
      <c r="EA53" s="68"/>
      <c r="EB53" s="68"/>
      <c r="EC53" s="68"/>
      <c r="ED53" s="68"/>
      <c r="EE53" s="68"/>
      <c r="EF53" s="68"/>
      <c r="EG53" s="68"/>
      <c r="EH53" s="68"/>
      <c r="EI53" s="68"/>
      <c r="EJ53" s="68"/>
      <c r="EK53" s="68"/>
      <c r="EL53" s="68"/>
      <c r="EM53" s="68"/>
      <c r="EN53" s="68"/>
      <c r="EO53" s="68"/>
      <c r="EP53" s="68"/>
      <c r="EQ53" s="68"/>
      <c r="ER53" s="68"/>
      <c r="ES53" s="68"/>
      <c r="ET53" s="68"/>
      <c r="EU53" s="68"/>
      <c r="EV53" s="68"/>
      <c r="EW53" s="68"/>
      <c r="EX53" s="68"/>
      <c r="EY53" s="68"/>
      <c r="EZ53" s="68"/>
      <c r="FA53" s="68"/>
      <c r="FB53" s="68"/>
      <c r="FC53" s="68"/>
      <c r="FD53" s="68"/>
      <c r="FE53" s="68"/>
      <c r="FF53" s="68"/>
      <c r="FG53" s="68"/>
      <c r="FH53" s="68"/>
      <c r="FI53" s="68"/>
      <c r="FJ53" s="68"/>
      <c r="FK53" s="68"/>
      <c r="FL53" s="68"/>
      <c r="FM53" s="68"/>
      <c r="FN53" s="68"/>
      <c r="FO53" s="68"/>
      <c r="FP53" s="68"/>
      <c r="FQ53" s="68"/>
      <c r="FR53" s="68"/>
      <c r="FS53" s="68"/>
      <c r="FT53" s="68"/>
      <c r="FU53" s="68"/>
      <c r="FV53" s="68"/>
      <c r="FW53" s="68"/>
      <c r="FX53" s="68"/>
      <c r="FY53" s="68"/>
      <c r="FZ53" s="68"/>
      <c r="GA53" s="68"/>
      <c r="GB53" s="68"/>
      <c r="GC53" s="68"/>
      <c r="GD53" s="68"/>
      <c r="GE53" s="68"/>
      <c r="GF53" s="68"/>
      <c r="GG53" s="68"/>
      <c r="GH53" s="68"/>
      <c r="GI53" s="68"/>
      <c r="GJ53" s="68"/>
      <c r="GK53" s="68"/>
      <c r="GL53" s="68"/>
      <c r="GM53" s="68"/>
      <c r="GN53" s="68"/>
      <c r="GO53" s="68"/>
      <c r="GP53" s="68"/>
      <c r="GQ53" s="68"/>
      <c r="GR53" s="68"/>
      <c r="GS53" s="68"/>
      <c r="GT53" s="68"/>
      <c r="GU53" s="68"/>
      <c r="GV53" s="68"/>
      <c r="GW53" s="68"/>
      <c r="GX53" s="68"/>
      <c r="GY53" s="68"/>
      <c r="GZ53" s="68"/>
      <c r="HA53" s="68"/>
      <c r="HB53" s="68"/>
      <c r="HC53" s="68"/>
      <c r="HD53" s="68"/>
      <c r="HE53" s="68"/>
      <c r="HF53" s="68"/>
      <c r="HG53" s="68"/>
      <c r="HH53" s="68"/>
      <c r="HI53" s="68"/>
      <c r="HJ53" s="68"/>
      <c r="HK53" s="68"/>
      <c r="HL53" s="68"/>
      <c r="HM53" s="68"/>
      <c r="HN53" s="68"/>
      <c r="HO53" s="68"/>
      <c r="HP53" s="68"/>
      <c r="HQ53" s="68"/>
      <c r="HR53" s="68"/>
      <c r="HS53" s="68"/>
      <c r="HT53" s="68"/>
      <c r="HU53" s="68"/>
      <c r="HV53" s="68"/>
      <c r="HW53" s="68"/>
      <c r="HX53" s="68"/>
      <c r="HY53" s="68"/>
      <c r="HZ53" s="68"/>
      <c r="IA53" s="68"/>
      <c r="IB53" s="68"/>
      <c r="IC53" s="68"/>
      <c r="ID53" s="68"/>
      <c r="IE53" s="68"/>
      <c r="IF53" s="68"/>
      <c r="IG53" s="68"/>
      <c r="IH53" s="68"/>
      <c r="II53" s="68"/>
      <c r="IJ53" s="68"/>
      <c r="IK53" s="68"/>
      <c r="IL53" s="68"/>
      <c r="IM53" s="68"/>
      <c r="IN53" s="68"/>
      <c r="IO53" s="68"/>
      <c r="IP53" s="68"/>
      <c r="IQ53" s="68"/>
      <c r="IR53" s="68"/>
      <c r="IS53" s="68"/>
      <c r="IT53" s="68"/>
      <c r="IU53" s="68"/>
      <c r="IV53" s="68"/>
      <c r="IW53" s="68"/>
      <c r="IX53" s="68"/>
      <c r="IY53" s="68"/>
      <c r="IZ53" s="68"/>
    </row>
    <row r="54" spans="1:260" ht="15.75" customHeight="1">
      <c r="A54" s="148"/>
      <c r="B54" s="103" t="str">
        <f t="shared" ref="B54:B56" si="35">IF(B53=0,"",B53)</f>
        <v/>
      </c>
      <c r="C54" s="103" t="str">
        <f t="shared" ref="C54:C56" si="36">IF(C53=0,"",C53)</f>
        <v/>
      </c>
      <c r="D54" s="103" t="str">
        <f t="shared" ref="D54:D56" si="37">IF(D53=0,"",D53)</f>
        <v/>
      </c>
      <c r="E54" s="104"/>
      <c r="F54" s="105" t="str">
        <f>IF(E54="","",VLOOKUP(E54,報名總表及收費!$I$29:$L$140,4))</f>
        <v/>
      </c>
      <c r="G54" s="106"/>
      <c r="H54" s="107" t="str">
        <f t="shared" ca="1" si="16"/>
        <v/>
      </c>
      <c r="I54" s="108"/>
      <c r="J54" s="103" t="str">
        <f t="shared" si="5"/>
        <v/>
      </c>
      <c r="K54" s="71"/>
      <c r="L54" s="72">
        <v>60</v>
      </c>
      <c r="M54" s="72">
        <f>COUNTIFS($E$25:$E$164,"=60")</f>
        <v>0</v>
      </c>
      <c r="N54" s="68" t="str">
        <f t="shared" si="7"/>
        <v>OK</v>
      </c>
      <c r="O54" s="68">
        <f>VLOOKUP(L54,報名總表及收費!$I$30:$K$118,2)</f>
        <v>13</v>
      </c>
      <c r="P54" s="63" t="str">
        <f>IF(VLOOKUP(L54,報名總表及收費!$I$30:$K$118,3)=0,"",VLOOKUP(L54,報名總表及收費!$I$30:$K$118,3,FALSE))</f>
        <v/>
      </c>
      <c r="Q54" s="101">
        <f t="shared" ca="1" si="8"/>
        <v>13</v>
      </c>
      <c r="R54" s="71" t="str">
        <f t="shared" si="9"/>
        <v/>
      </c>
      <c r="S54" s="71" t="e">
        <f t="shared" si="10"/>
        <v>#N/A</v>
      </c>
      <c r="T54" s="63" t="str">
        <f t="shared" si="11"/>
        <v/>
      </c>
      <c r="U54" s="68" t="e">
        <f t="shared" si="12"/>
        <v>#N/A</v>
      </c>
      <c r="V54" s="68"/>
      <c r="W54" s="68"/>
      <c r="X54" s="68"/>
      <c r="Y54" s="68"/>
      <c r="Z54" s="68"/>
      <c r="AA54" s="68"/>
      <c r="AB54" s="68"/>
      <c r="AC54" s="68"/>
      <c r="AD54" s="68"/>
      <c r="AE54" s="68"/>
      <c r="AF54" s="68"/>
      <c r="AG54" s="68"/>
      <c r="AH54" s="68"/>
      <c r="AI54" s="68"/>
      <c r="AJ54" s="68"/>
      <c r="AK54" s="68"/>
      <c r="AL54" s="68"/>
      <c r="AM54" s="6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68"/>
      <c r="AZ54" s="68"/>
      <c r="BA54" s="68"/>
      <c r="BB54" s="68"/>
      <c r="BC54" s="68"/>
      <c r="BD54" s="68"/>
      <c r="BE54" s="68"/>
      <c r="BF54" s="68"/>
      <c r="BG54" s="68"/>
      <c r="BH54" s="68"/>
      <c r="BI54" s="68"/>
      <c r="BJ54" s="68"/>
      <c r="BK54" s="68"/>
      <c r="BL54" s="68"/>
      <c r="BM54" s="68"/>
      <c r="BN54" s="68"/>
      <c r="BO54" s="68"/>
      <c r="BP54" s="68"/>
      <c r="BQ54" s="68"/>
      <c r="BR54" s="68"/>
      <c r="BS54" s="68"/>
      <c r="BT54" s="68"/>
      <c r="BU54" s="68"/>
      <c r="BV54" s="68"/>
      <c r="BW54" s="68"/>
      <c r="BX54" s="68"/>
      <c r="BY54" s="68"/>
      <c r="BZ54" s="68"/>
      <c r="CA54" s="68"/>
      <c r="CB54" s="68"/>
      <c r="CC54" s="68"/>
      <c r="CD54" s="68"/>
      <c r="CE54" s="68"/>
      <c r="CF54" s="68"/>
      <c r="CG54" s="68"/>
      <c r="CH54" s="68"/>
      <c r="CI54" s="68"/>
      <c r="CJ54" s="68"/>
      <c r="CK54" s="68"/>
      <c r="CL54" s="68"/>
      <c r="CM54" s="68"/>
      <c r="CN54" s="68"/>
      <c r="CO54" s="68"/>
      <c r="CP54" s="68"/>
      <c r="CQ54" s="68"/>
      <c r="CR54" s="68"/>
      <c r="CS54" s="68"/>
      <c r="CT54" s="68"/>
      <c r="CU54" s="68"/>
      <c r="CV54" s="68"/>
      <c r="CW54" s="68"/>
      <c r="CX54" s="68"/>
      <c r="CY54" s="68"/>
      <c r="CZ54" s="68"/>
      <c r="DA54" s="68"/>
      <c r="DB54" s="68"/>
      <c r="DC54" s="68"/>
      <c r="DD54" s="68"/>
      <c r="DE54" s="68"/>
      <c r="DF54" s="68"/>
      <c r="DG54" s="68"/>
      <c r="DH54" s="68"/>
      <c r="DI54" s="68"/>
      <c r="DJ54" s="68"/>
      <c r="DK54" s="68"/>
      <c r="DL54" s="68"/>
      <c r="DM54" s="68"/>
      <c r="DN54" s="68"/>
      <c r="DO54" s="68"/>
      <c r="DP54" s="68"/>
      <c r="DQ54" s="68"/>
      <c r="DR54" s="68"/>
      <c r="DS54" s="68"/>
      <c r="DT54" s="68"/>
      <c r="DU54" s="68"/>
      <c r="DV54" s="68"/>
      <c r="DW54" s="68"/>
      <c r="DX54" s="68"/>
      <c r="DY54" s="68"/>
      <c r="DZ54" s="68"/>
      <c r="EA54" s="68"/>
      <c r="EB54" s="68"/>
      <c r="EC54" s="68"/>
      <c r="ED54" s="68"/>
      <c r="EE54" s="68"/>
      <c r="EF54" s="68"/>
      <c r="EG54" s="68"/>
      <c r="EH54" s="68"/>
      <c r="EI54" s="68"/>
      <c r="EJ54" s="68"/>
      <c r="EK54" s="68"/>
      <c r="EL54" s="68"/>
      <c r="EM54" s="68"/>
      <c r="EN54" s="68"/>
      <c r="EO54" s="68"/>
      <c r="EP54" s="68"/>
      <c r="EQ54" s="68"/>
      <c r="ER54" s="68"/>
      <c r="ES54" s="68"/>
      <c r="ET54" s="68"/>
      <c r="EU54" s="68"/>
      <c r="EV54" s="68"/>
      <c r="EW54" s="68"/>
      <c r="EX54" s="68"/>
      <c r="EY54" s="68"/>
      <c r="EZ54" s="68"/>
      <c r="FA54" s="68"/>
      <c r="FB54" s="68"/>
      <c r="FC54" s="68"/>
      <c r="FD54" s="68"/>
      <c r="FE54" s="68"/>
      <c r="FF54" s="68"/>
      <c r="FG54" s="68"/>
      <c r="FH54" s="68"/>
      <c r="FI54" s="68"/>
      <c r="FJ54" s="68"/>
      <c r="FK54" s="68"/>
      <c r="FL54" s="68"/>
      <c r="FM54" s="68"/>
      <c r="FN54" s="68"/>
      <c r="FO54" s="68"/>
      <c r="FP54" s="68"/>
      <c r="FQ54" s="68"/>
      <c r="FR54" s="68"/>
      <c r="FS54" s="68"/>
      <c r="FT54" s="68"/>
      <c r="FU54" s="68"/>
      <c r="FV54" s="68"/>
      <c r="FW54" s="68"/>
      <c r="FX54" s="68"/>
      <c r="FY54" s="68"/>
      <c r="FZ54" s="68"/>
      <c r="GA54" s="68"/>
      <c r="GB54" s="68"/>
      <c r="GC54" s="68"/>
      <c r="GD54" s="68"/>
      <c r="GE54" s="68"/>
      <c r="GF54" s="68"/>
      <c r="GG54" s="68"/>
      <c r="GH54" s="68"/>
      <c r="GI54" s="68"/>
      <c r="GJ54" s="68"/>
      <c r="GK54" s="68"/>
      <c r="GL54" s="68"/>
      <c r="GM54" s="68"/>
      <c r="GN54" s="68"/>
      <c r="GO54" s="68"/>
      <c r="GP54" s="68"/>
      <c r="GQ54" s="68"/>
      <c r="GR54" s="68"/>
      <c r="GS54" s="68"/>
      <c r="GT54" s="68"/>
      <c r="GU54" s="68"/>
      <c r="GV54" s="68"/>
      <c r="GW54" s="68"/>
      <c r="GX54" s="68"/>
      <c r="GY54" s="68"/>
      <c r="GZ54" s="68"/>
      <c r="HA54" s="68"/>
      <c r="HB54" s="68"/>
      <c r="HC54" s="68"/>
      <c r="HD54" s="68"/>
      <c r="HE54" s="68"/>
      <c r="HF54" s="68"/>
      <c r="HG54" s="68"/>
      <c r="HH54" s="68"/>
      <c r="HI54" s="68"/>
      <c r="HJ54" s="68"/>
      <c r="HK54" s="68"/>
      <c r="HL54" s="68"/>
      <c r="HM54" s="68"/>
      <c r="HN54" s="68"/>
      <c r="HO54" s="68"/>
      <c r="HP54" s="68"/>
      <c r="HQ54" s="68"/>
      <c r="HR54" s="68"/>
      <c r="HS54" s="68"/>
      <c r="HT54" s="68"/>
      <c r="HU54" s="68"/>
      <c r="HV54" s="68"/>
      <c r="HW54" s="68"/>
      <c r="HX54" s="68"/>
      <c r="HY54" s="68"/>
      <c r="HZ54" s="68"/>
      <c r="IA54" s="68"/>
      <c r="IB54" s="68"/>
      <c r="IC54" s="68"/>
      <c r="ID54" s="68"/>
      <c r="IE54" s="68"/>
      <c r="IF54" s="68"/>
      <c r="IG54" s="68"/>
      <c r="IH54" s="68"/>
      <c r="II54" s="68"/>
      <c r="IJ54" s="68"/>
      <c r="IK54" s="68"/>
      <c r="IL54" s="68"/>
      <c r="IM54" s="68"/>
      <c r="IN54" s="68"/>
      <c r="IO54" s="68"/>
      <c r="IP54" s="68"/>
      <c r="IQ54" s="68"/>
      <c r="IR54" s="68"/>
      <c r="IS54" s="68"/>
      <c r="IT54" s="68"/>
      <c r="IU54" s="68"/>
      <c r="IV54" s="68"/>
      <c r="IW54" s="68"/>
      <c r="IX54" s="68"/>
      <c r="IY54" s="68"/>
      <c r="IZ54" s="68"/>
    </row>
    <row r="55" spans="1:260" ht="15.75" customHeight="1">
      <c r="A55" s="148"/>
      <c r="B55" s="103" t="str">
        <f t="shared" si="35"/>
        <v/>
      </c>
      <c r="C55" s="103" t="str">
        <f t="shared" si="36"/>
        <v/>
      </c>
      <c r="D55" s="103" t="str">
        <f t="shared" si="37"/>
        <v/>
      </c>
      <c r="E55" s="104"/>
      <c r="F55" s="105" t="str">
        <f>IF(E55="","",VLOOKUP(E55,報名總表及收費!$I$29:$L$140,4))</f>
        <v/>
      </c>
      <c r="G55" s="106"/>
      <c r="H55" s="107" t="str">
        <f t="shared" ca="1" si="16"/>
        <v/>
      </c>
      <c r="I55" s="108"/>
      <c r="J55" s="103" t="str">
        <f t="shared" si="5"/>
        <v/>
      </c>
      <c r="K55" s="71"/>
      <c r="L55" s="72">
        <v>62</v>
      </c>
      <c r="M55" s="72">
        <f>COUNTIFS($E$25:$E$164,"=62")</f>
        <v>0</v>
      </c>
      <c r="N55" s="68" t="str">
        <f t="shared" si="7"/>
        <v>OK</v>
      </c>
      <c r="O55" s="68">
        <f>VLOOKUP(L55,報名總表及收費!$I$30:$K$118,2)</f>
        <v>12</v>
      </c>
      <c r="P55" s="63" t="str">
        <f>IF(VLOOKUP(L55,報名總表及收費!$I$30:$K$118,3)=0,"",VLOOKUP(L55,報名總表及收費!$I$30:$K$118,3,FALSE))</f>
        <v/>
      </c>
      <c r="Q55" s="101">
        <f t="shared" ca="1" si="8"/>
        <v>12</v>
      </c>
      <c r="R55" s="71" t="str">
        <f t="shared" si="9"/>
        <v/>
      </c>
      <c r="S55" s="71" t="e">
        <f t="shared" si="10"/>
        <v>#N/A</v>
      </c>
      <c r="T55" s="63" t="str">
        <f t="shared" si="11"/>
        <v/>
      </c>
      <c r="U55" s="68" t="e">
        <f t="shared" si="12"/>
        <v>#N/A</v>
      </c>
      <c r="V55" s="68"/>
      <c r="W55" s="68"/>
      <c r="X55" s="68"/>
      <c r="Y55" s="68"/>
      <c r="Z55" s="68"/>
      <c r="AA55" s="68"/>
      <c r="AB55" s="68"/>
      <c r="AC55" s="68"/>
      <c r="AD55" s="68"/>
      <c r="AE55" s="68"/>
      <c r="AF55" s="68"/>
      <c r="AG55" s="68"/>
      <c r="AH55" s="68"/>
      <c r="AI55" s="68"/>
      <c r="AJ55" s="68"/>
      <c r="AK55" s="68"/>
      <c r="AL55" s="68"/>
      <c r="AM55" s="68"/>
      <c r="AN55" s="68"/>
      <c r="AO55" s="68"/>
      <c r="AP55" s="68"/>
      <c r="AQ55" s="68"/>
      <c r="AR55" s="68"/>
      <c r="AS55" s="68"/>
      <c r="AT55" s="68"/>
      <c r="AU55" s="68"/>
      <c r="AV55" s="68"/>
      <c r="AW55" s="68"/>
      <c r="AX55" s="68"/>
      <c r="AY55" s="68"/>
      <c r="AZ55" s="68"/>
      <c r="BA55" s="68"/>
      <c r="BB55" s="68"/>
      <c r="BC55" s="68"/>
      <c r="BD55" s="68"/>
      <c r="BE55" s="68"/>
      <c r="BF55" s="68"/>
      <c r="BG55" s="68"/>
      <c r="BH55" s="68"/>
      <c r="BI55" s="68"/>
      <c r="BJ55" s="68"/>
      <c r="BK55" s="68"/>
      <c r="BL55" s="68"/>
      <c r="BM55" s="68"/>
      <c r="BN55" s="68"/>
      <c r="BO55" s="68"/>
      <c r="BP55" s="68"/>
      <c r="BQ55" s="68"/>
      <c r="BR55" s="68"/>
      <c r="BS55" s="68"/>
      <c r="BT55" s="68"/>
      <c r="BU55" s="68"/>
      <c r="BV55" s="68"/>
      <c r="BW55" s="68"/>
      <c r="BX55" s="68"/>
      <c r="BY55" s="68"/>
      <c r="BZ55" s="68"/>
      <c r="CA55" s="68"/>
      <c r="CB55" s="68"/>
      <c r="CC55" s="68"/>
      <c r="CD55" s="68"/>
      <c r="CE55" s="68"/>
      <c r="CF55" s="68"/>
      <c r="CG55" s="68"/>
      <c r="CH55" s="68"/>
      <c r="CI55" s="68"/>
      <c r="CJ55" s="68"/>
      <c r="CK55" s="68"/>
      <c r="CL55" s="68"/>
      <c r="CM55" s="68"/>
      <c r="CN55" s="68"/>
      <c r="CO55" s="68"/>
      <c r="CP55" s="68"/>
      <c r="CQ55" s="68"/>
      <c r="CR55" s="68"/>
      <c r="CS55" s="68"/>
      <c r="CT55" s="68"/>
      <c r="CU55" s="68"/>
      <c r="CV55" s="68"/>
      <c r="CW55" s="68"/>
      <c r="CX55" s="68"/>
      <c r="CY55" s="68"/>
      <c r="CZ55" s="68"/>
      <c r="DA55" s="68"/>
      <c r="DB55" s="68"/>
      <c r="DC55" s="68"/>
      <c r="DD55" s="68"/>
      <c r="DE55" s="68"/>
      <c r="DF55" s="68"/>
      <c r="DG55" s="68"/>
      <c r="DH55" s="68"/>
      <c r="DI55" s="68"/>
      <c r="DJ55" s="68"/>
      <c r="DK55" s="68"/>
      <c r="DL55" s="68"/>
      <c r="DM55" s="68"/>
      <c r="DN55" s="68"/>
      <c r="DO55" s="68"/>
      <c r="DP55" s="68"/>
      <c r="DQ55" s="68"/>
      <c r="DR55" s="68"/>
      <c r="DS55" s="68"/>
      <c r="DT55" s="68"/>
      <c r="DU55" s="68"/>
      <c r="DV55" s="68"/>
      <c r="DW55" s="68"/>
      <c r="DX55" s="68"/>
      <c r="DY55" s="68"/>
      <c r="DZ55" s="68"/>
      <c r="EA55" s="68"/>
      <c r="EB55" s="68"/>
      <c r="EC55" s="68"/>
      <c r="ED55" s="68"/>
      <c r="EE55" s="68"/>
      <c r="EF55" s="68"/>
      <c r="EG55" s="68"/>
      <c r="EH55" s="68"/>
      <c r="EI55" s="68"/>
      <c r="EJ55" s="68"/>
      <c r="EK55" s="68"/>
      <c r="EL55" s="68"/>
      <c r="EM55" s="68"/>
      <c r="EN55" s="68"/>
      <c r="EO55" s="68"/>
      <c r="EP55" s="68"/>
      <c r="EQ55" s="68"/>
      <c r="ER55" s="68"/>
      <c r="ES55" s="68"/>
      <c r="ET55" s="68"/>
      <c r="EU55" s="68"/>
      <c r="EV55" s="68"/>
      <c r="EW55" s="68"/>
      <c r="EX55" s="68"/>
      <c r="EY55" s="68"/>
      <c r="EZ55" s="68"/>
      <c r="FA55" s="68"/>
      <c r="FB55" s="68"/>
      <c r="FC55" s="68"/>
      <c r="FD55" s="68"/>
      <c r="FE55" s="68"/>
      <c r="FF55" s="68"/>
      <c r="FG55" s="68"/>
      <c r="FH55" s="68"/>
      <c r="FI55" s="68"/>
      <c r="FJ55" s="68"/>
      <c r="FK55" s="68"/>
      <c r="FL55" s="68"/>
      <c r="FM55" s="68"/>
      <c r="FN55" s="68"/>
      <c r="FO55" s="68"/>
      <c r="FP55" s="68"/>
      <c r="FQ55" s="68"/>
      <c r="FR55" s="68"/>
      <c r="FS55" s="68"/>
      <c r="FT55" s="68"/>
      <c r="FU55" s="68"/>
      <c r="FV55" s="68"/>
      <c r="FW55" s="68"/>
      <c r="FX55" s="68"/>
      <c r="FY55" s="68"/>
      <c r="FZ55" s="68"/>
      <c r="GA55" s="68"/>
      <c r="GB55" s="68"/>
      <c r="GC55" s="68"/>
      <c r="GD55" s="68"/>
      <c r="GE55" s="68"/>
      <c r="GF55" s="68"/>
      <c r="GG55" s="68"/>
      <c r="GH55" s="68"/>
      <c r="GI55" s="68"/>
      <c r="GJ55" s="68"/>
      <c r="GK55" s="68"/>
      <c r="GL55" s="68"/>
      <c r="GM55" s="68"/>
      <c r="GN55" s="68"/>
      <c r="GO55" s="68"/>
      <c r="GP55" s="68"/>
      <c r="GQ55" s="68"/>
      <c r="GR55" s="68"/>
      <c r="GS55" s="68"/>
      <c r="GT55" s="68"/>
      <c r="GU55" s="68"/>
      <c r="GV55" s="68"/>
      <c r="GW55" s="68"/>
      <c r="GX55" s="68"/>
      <c r="GY55" s="68"/>
      <c r="GZ55" s="68"/>
      <c r="HA55" s="68"/>
      <c r="HB55" s="68"/>
      <c r="HC55" s="68"/>
      <c r="HD55" s="68"/>
      <c r="HE55" s="68"/>
      <c r="HF55" s="68"/>
      <c r="HG55" s="68"/>
      <c r="HH55" s="68"/>
      <c r="HI55" s="68"/>
      <c r="HJ55" s="68"/>
      <c r="HK55" s="68"/>
      <c r="HL55" s="68"/>
      <c r="HM55" s="68"/>
      <c r="HN55" s="68"/>
      <c r="HO55" s="68"/>
      <c r="HP55" s="68"/>
      <c r="HQ55" s="68"/>
      <c r="HR55" s="68"/>
      <c r="HS55" s="68"/>
      <c r="HT55" s="68"/>
      <c r="HU55" s="68"/>
      <c r="HV55" s="68"/>
      <c r="HW55" s="68"/>
      <c r="HX55" s="68"/>
      <c r="HY55" s="68"/>
      <c r="HZ55" s="68"/>
      <c r="IA55" s="68"/>
      <c r="IB55" s="68"/>
      <c r="IC55" s="68"/>
      <c r="ID55" s="68"/>
      <c r="IE55" s="68"/>
      <c r="IF55" s="68"/>
      <c r="IG55" s="68"/>
      <c r="IH55" s="68"/>
      <c r="II55" s="68"/>
      <c r="IJ55" s="68"/>
      <c r="IK55" s="68"/>
      <c r="IL55" s="68"/>
      <c r="IM55" s="68"/>
      <c r="IN55" s="68"/>
      <c r="IO55" s="68"/>
      <c r="IP55" s="68"/>
      <c r="IQ55" s="68"/>
      <c r="IR55" s="68"/>
      <c r="IS55" s="68"/>
      <c r="IT55" s="68"/>
      <c r="IU55" s="68"/>
      <c r="IV55" s="68"/>
      <c r="IW55" s="68"/>
      <c r="IX55" s="68"/>
      <c r="IY55" s="68"/>
      <c r="IZ55" s="68"/>
    </row>
    <row r="56" spans="1:260" ht="15.75" customHeight="1">
      <c r="A56" s="148"/>
      <c r="B56" s="103" t="str">
        <f t="shared" si="35"/>
        <v/>
      </c>
      <c r="C56" s="103" t="str">
        <f t="shared" si="36"/>
        <v/>
      </c>
      <c r="D56" s="103" t="str">
        <f t="shared" si="37"/>
        <v/>
      </c>
      <c r="E56" s="104"/>
      <c r="F56" s="105" t="str">
        <f>IF(E56="","",VLOOKUP(E56,報名總表及收費!$I$29:$L$140,4))</f>
        <v/>
      </c>
      <c r="G56" s="106"/>
      <c r="H56" s="107" t="str">
        <f t="shared" ca="1" si="16"/>
        <v/>
      </c>
      <c r="I56" s="108"/>
      <c r="J56" s="103" t="str">
        <f t="shared" si="5"/>
        <v/>
      </c>
      <c r="K56" s="52"/>
      <c r="L56" s="72">
        <v>64</v>
      </c>
      <c r="M56" s="72">
        <f>COUNTIFS($E$25:$E$164,"=64")</f>
        <v>0</v>
      </c>
      <c r="N56" s="68" t="str">
        <f t="shared" si="7"/>
        <v>OK</v>
      </c>
      <c r="O56" s="68">
        <f>VLOOKUP(L56,報名總表及收費!$I$30:$K$118,2)</f>
        <v>13</v>
      </c>
      <c r="P56" s="63" t="str">
        <f>IF(VLOOKUP(L56,報名總表及收費!$I$30:$K$118,3)=0,"",VLOOKUP(L56,報名總表及收費!$I$30:$K$118,3,FALSE))</f>
        <v/>
      </c>
      <c r="Q56" s="101">
        <f t="shared" ca="1" si="8"/>
        <v>13</v>
      </c>
      <c r="R56" s="71" t="str">
        <f t="shared" si="9"/>
        <v/>
      </c>
      <c r="S56" s="71" t="e">
        <f t="shared" si="10"/>
        <v>#N/A</v>
      </c>
      <c r="T56" s="63" t="str">
        <f t="shared" si="11"/>
        <v/>
      </c>
      <c r="U56" s="68" t="e">
        <f t="shared" si="12"/>
        <v>#N/A</v>
      </c>
      <c r="V56" s="68"/>
      <c r="W56" s="68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8"/>
      <c r="AN56" s="68"/>
      <c r="AO56" s="68"/>
      <c r="AP56" s="68"/>
      <c r="AQ56" s="68"/>
      <c r="AR56" s="68"/>
      <c r="AS56" s="68"/>
      <c r="AT56" s="68"/>
      <c r="AU56" s="68"/>
      <c r="AV56" s="68"/>
      <c r="AW56" s="68"/>
      <c r="AX56" s="68"/>
      <c r="AY56" s="68"/>
      <c r="AZ56" s="68"/>
      <c r="BA56" s="68"/>
      <c r="BB56" s="68"/>
      <c r="BC56" s="68"/>
      <c r="BD56" s="68"/>
      <c r="BE56" s="68"/>
      <c r="BF56" s="68"/>
      <c r="BG56" s="68"/>
      <c r="BH56" s="68"/>
      <c r="BI56" s="68"/>
      <c r="BJ56" s="68"/>
      <c r="BK56" s="68"/>
      <c r="BL56" s="68"/>
      <c r="BM56" s="68"/>
      <c r="BN56" s="68"/>
      <c r="BO56" s="68"/>
      <c r="BP56" s="68"/>
      <c r="BQ56" s="68"/>
      <c r="BR56" s="68"/>
      <c r="BS56" s="68"/>
      <c r="BT56" s="68"/>
      <c r="BU56" s="68"/>
      <c r="BV56" s="68"/>
      <c r="BW56" s="68"/>
      <c r="BX56" s="68"/>
      <c r="BY56" s="68"/>
      <c r="BZ56" s="68"/>
      <c r="CA56" s="68"/>
      <c r="CB56" s="68"/>
      <c r="CC56" s="68"/>
      <c r="CD56" s="68"/>
      <c r="CE56" s="68"/>
      <c r="CF56" s="68"/>
      <c r="CG56" s="68"/>
      <c r="CH56" s="68"/>
      <c r="CI56" s="68"/>
      <c r="CJ56" s="68"/>
      <c r="CK56" s="68"/>
      <c r="CL56" s="68"/>
      <c r="CM56" s="68"/>
      <c r="CN56" s="68"/>
      <c r="CO56" s="68"/>
      <c r="CP56" s="68"/>
      <c r="CQ56" s="68"/>
      <c r="CR56" s="68"/>
      <c r="CS56" s="68"/>
      <c r="CT56" s="68"/>
      <c r="CU56" s="68"/>
      <c r="CV56" s="68"/>
      <c r="CW56" s="68"/>
      <c r="CX56" s="68"/>
      <c r="CY56" s="68"/>
      <c r="CZ56" s="68"/>
      <c r="DA56" s="68"/>
      <c r="DB56" s="68"/>
      <c r="DC56" s="68"/>
      <c r="DD56" s="68"/>
      <c r="DE56" s="68"/>
      <c r="DF56" s="68"/>
      <c r="DG56" s="68"/>
      <c r="DH56" s="68"/>
      <c r="DI56" s="68"/>
      <c r="DJ56" s="68"/>
      <c r="DK56" s="68"/>
      <c r="DL56" s="68"/>
      <c r="DM56" s="68"/>
      <c r="DN56" s="68"/>
      <c r="DO56" s="68"/>
      <c r="DP56" s="68"/>
      <c r="DQ56" s="68"/>
      <c r="DR56" s="68"/>
      <c r="DS56" s="68"/>
      <c r="DT56" s="68"/>
      <c r="DU56" s="68"/>
      <c r="DV56" s="68"/>
      <c r="DW56" s="68"/>
      <c r="DX56" s="68"/>
      <c r="DY56" s="68"/>
      <c r="DZ56" s="68"/>
      <c r="EA56" s="68"/>
      <c r="EB56" s="68"/>
      <c r="EC56" s="68"/>
      <c r="ED56" s="68"/>
      <c r="EE56" s="68"/>
      <c r="EF56" s="68"/>
      <c r="EG56" s="68"/>
      <c r="EH56" s="68"/>
      <c r="EI56" s="68"/>
      <c r="EJ56" s="68"/>
      <c r="EK56" s="68"/>
      <c r="EL56" s="68"/>
      <c r="EM56" s="68"/>
      <c r="EN56" s="68"/>
      <c r="EO56" s="68"/>
      <c r="EP56" s="68"/>
      <c r="EQ56" s="68"/>
      <c r="ER56" s="68"/>
      <c r="ES56" s="68"/>
      <c r="ET56" s="68"/>
      <c r="EU56" s="68"/>
      <c r="EV56" s="68"/>
      <c r="EW56" s="68"/>
      <c r="EX56" s="68"/>
      <c r="EY56" s="68"/>
      <c r="EZ56" s="68"/>
      <c r="FA56" s="68"/>
      <c r="FB56" s="68"/>
      <c r="FC56" s="68"/>
      <c r="FD56" s="68"/>
      <c r="FE56" s="68"/>
      <c r="FF56" s="68"/>
      <c r="FG56" s="68"/>
      <c r="FH56" s="68"/>
      <c r="FI56" s="68"/>
      <c r="FJ56" s="68"/>
      <c r="FK56" s="68"/>
      <c r="FL56" s="68"/>
      <c r="FM56" s="68"/>
      <c r="FN56" s="68"/>
      <c r="FO56" s="68"/>
      <c r="FP56" s="68"/>
      <c r="FQ56" s="68"/>
      <c r="FR56" s="68"/>
      <c r="FS56" s="68"/>
      <c r="FT56" s="68"/>
      <c r="FU56" s="68"/>
      <c r="FV56" s="68"/>
      <c r="FW56" s="68"/>
      <c r="FX56" s="68"/>
      <c r="FY56" s="68"/>
      <c r="FZ56" s="68"/>
      <c r="GA56" s="68"/>
      <c r="GB56" s="68"/>
      <c r="GC56" s="68"/>
      <c r="GD56" s="68"/>
      <c r="GE56" s="68"/>
      <c r="GF56" s="68"/>
      <c r="GG56" s="68"/>
      <c r="GH56" s="68"/>
      <c r="GI56" s="68"/>
      <c r="GJ56" s="68"/>
      <c r="GK56" s="68"/>
      <c r="GL56" s="68"/>
      <c r="GM56" s="68"/>
      <c r="GN56" s="68"/>
      <c r="GO56" s="68"/>
      <c r="GP56" s="68"/>
      <c r="GQ56" s="68"/>
      <c r="GR56" s="68"/>
      <c r="GS56" s="68"/>
      <c r="GT56" s="68"/>
      <c r="GU56" s="68"/>
      <c r="GV56" s="68"/>
      <c r="GW56" s="68"/>
      <c r="GX56" s="68"/>
      <c r="GY56" s="68"/>
      <c r="GZ56" s="68"/>
      <c r="HA56" s="68"/>
      <c r="HB56" s="68"/>
      <c r="HC56" s="68"/>
      <c r="HD56" s="68"/>
      <c r="HE56" s="68"/>
      <c r="HF56" s="68"/>
      <c r="HG56" s="68"/>
      <c r="HH56" s="68"/>
      <c r="HI56" s="68"/>
      <c r="HJ56" s="68"/>
      <c r="HK56" s="68"/>
      <c r="HL56" s="68"/>
      <c r="HM56" s="68"/>
      <c r="HN56" s="68"/>
      <c r="HO56" s="68"/>
      <c r="HP56" s="68"/>
      <c r="HQ56" s="68"/>
      <c r="HR56" s="68"/>
      <c r="HS56" s="68"/>
      <c r="HT56" s="68"/>
      <c r="HU56" s="68"/>
      <c r="HV56" s="68"/>
      <c r="HW56" s="68"/>
      <c r="HX56" s="68"/>
      <c r="HY56" s="68"/>
      <c r="HZ56" s="68"/>
      <c r="IA56" s="68"/>
      <c r="IB56" s="68"/>
      <c r="IC56" s="68"/>
      <c r="ID56" s="68"/>
      <c r="IE56" s="68"/>
      <c r="IF56" s="68"/>
      <c r="IG56" s="68"/>
      <c r="IH56" s="68"/>
      <c r="II56" s="68"/>
      <c r="IJ56" s="68"/>
      <c r="IK56" s="68"/>
      <c r="IL56" s="68"/>
      <c r="IM56" s="68"/>
      <c r="IN56" s="68"/>
      <c r="IO56" s="68"/>
      <c r="IP56" s="68"/>
      <c r="IQ56" s="68"/>
      <c r="IR56" s="68"/>
      <c r="IS56" s="68"/>
      <c r="IT56" s="68"/>
      <c r="IU56" s="68"/>
      <c r="IV56" s="68"/>
      <c r="IW56" s="68"/>
      <c r="IX56" s="68"/>
      <c r="IY56" s="68"/>
      <c r="IZ56" s="68"/>
    </row>
    <row r="57" spans="1:260" ht="15.75" customHeight="1">
      <c r="A57" s="147" t="s">
        <v>60</v>
      </c>
      <c r="B57" s="95"/>
      <c r="C57" s="95"/>
      <c r="D57" s="95"/>
      <c r="E57" s="96"/>
      <c r="F57" s="97" t="str">
        <f>IF(E57="","",VLOOKUP(E57,報名總表及收費!$I$29:$L$140,4))</f>
        <v/>
      </c>
      <c r="G57" s="98"/>
      <c r="H57" s="99" t="str">
        <f t="shared" ca="1" si="16"/>
        <v/>
      </c>
      <c r="I57" s="100"/>
      <c r="J57" s="94" t="str">
        <f t="shared" ref="J57:J88" si="38">IF(E57="","",IF(((VLOOKUP(E57,$L$25:$T$70,5))&lt;G57),"報項時間慢於達標時間",""))&amp;IF(T57="FAIL","    運動員錯組別","")&amp;IF(MOD(E57,2)=0,""," 項目編號為女子組")</f>
        <v/>
      </c>
      <c r="K57" s="52"/>
      <c r="L57" s="72">
        <v>66</v>
      </c>
      <c r="M57" s="72">
        <f>COUNTIFS($E$25:$E$164,"=66")</f>
        <v>0</v>
      </c>
      <c r="N57" s="68" t="str">
        <f t="shared" si="7"/>
        <v>OK</v>
      </c>
      <c r="O57" s="68">
        <f>VLOOKUP(L57,報名總表及收費!$I$30:$K$118,2)</f>
        <v>12</v>
      </c>
      <c r="P57" s="63" t="str">
        <f>IF(VLOOKUP(L57,報名總表及收費!$I$30:$K$118,3)=0,"",VLOOKUP(L57,報名總表及收費!$I$30:$K$118,3,FALSE))</f>
        <v/>
      </c>
      <c r="Q57" s="101">
        <f t="shared" ca="1" si="8"/>
        <v>12</v>
      </c>
      <c r="R57" s="71" t="str">
        <f t="shared" si="9"/>
        <v/>
      </c>
      <c r="S57" s="71" t="str">
        <f t="shared" si="10"/>
        <v/>
      </c>
      <c r="T57" s="63" t="str">
        <f t="shared" ref="T57:T88" si="39">IF(R57="","",IF(S57="A",IF(H57&gt;=R57,"OK","FAIL"),IF(S57="E",IF(H57&lt;=R57,"OK","FAIL"),IF(S57="B",IF(AND(H57&lt;=R57,H57&gt;=U57),"OK","FAIL"),IF(U57="",IF(H57=S57,"OK","FAIL"),IF(U57="9U",IF(H57&lt;=9,"OK","FAIL"),IF(U57="UP",IF(H57&gt;=15,"OK","FAIL"),IF(U57="DN",IF(H57&lt;=7,"OK","FAIL")))))))))</f>
        <v/>
      </c>
      <c r="U57" s="68" t="str">
        <f t="shared" si="12"/>
        <v/>
      </c>
      <c r="V57" s="68"/>
      <c r="W57" s="68"/>
      <c r="X57" s="68"/>
      <c r="Y57" s="68"/>
      <c r="Z57" s="68"/>
      <c r="AA57" s="68"/>
      <c r="AB57" s="68"/>
      <c r="AC57" s="68"/>
      <c r="AD57" s="68"/>
      <c r="AE57" s="68"/>
      <c r="AF57" s="68"/>
      <c r="AG57" s="68"/>
      <c r="AH57" s="68"/>
      <c r="AI57" s="68"/>
      <c r="AJ57" s="68"/>
      <c r="AK57" s="68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  <c r="AW57" s="68"/>
      <c r="AX57" s="68"/>
      <c r="AY57" s="68"/>
      <c r="AZ57" s="68"/>
      <c r="BA57" s="68"/>
      <c r="BB57" s="68"/>
      <c r="BC57" s="68"/>
      <c r="BD57" s="68"/>
      <c r="BE57" s="68"/>
      <c r="BF57" s="68"/>
      <c r="BG57" s="68"/>
      <c r="BH57" s="68"/>
      <c r="BI57" s="68"/>
      <c r="BJ57" s="68"/>
      <c r="BK57" s="68"/>
      <c r="BL57" s="68"/>
      <c r="BM57" s="68"/>
      <c r="BN57" s="68"/>
      <c r="BO57" s="68"/>
      <c r="BP57" s="68"/>
      <c r="BQ57" s="68"/>
      <c r="BR57" s="68"/>
      <c r="BS57" s="68"/>
      <c r="BT57" s="68"/>
      <c r="BU57" s="68"/>
      <c r="BV57" s="68"/>
      <c r="BW57" s="68"/>
      <c r="BX57" s="68"/>
      <c r="BY57" s="68"/>
      <c r="BZ57" s="68"/>
      <c r="CA57" s="68"/>
      <c r="CB57" s="68"/>
      <c r="CC57" s="68"/>
      <c r="CD57" s="68"/>
      <c r="CE57" s="68"/>
      <c r="CF57" s="68"/>
      <c r="CG57" s="68"/>
      <c r="CH57" s="68"/>
      <c r="CI57" s="68"/>
      <c r="CJ57" s="68"/>
      <c r="CK57" s="68"/>
      <c r="CL57" s="68"/>
      <c r="CM57" s="68"/>
      <c r="CN57" s="68"/>
      <c r="CO57" s="68"/>
      <c r="CP57" s="68"/>
      <c r="CQ57" s="68"/>
      <c r="CR57" s="68"/>
      <c r="CS57" s="68"/>
      <c r="CT57" s="68"/>
      <c r="CU57" s="68"/>
      <c r="CV57" s="68"/>
      <c r="CW57" s="68"/>
      <c r="CX57" s="68"/>
      <c r="CY57" s="68"/>
      <c r="CZ57" s="68"/>
      <c r="DA57" s="68"/>
      <c r="DB57" s="68"/>
      <c r="DC57" s="68"/>
      <c r="DD57" s="68"/>
      <c r="DE57" s="68"/>
      <c r="DF57" s="68"/>
      <c r="DG57" s="68"/>
      <c r="DH57" s="68"/>
      <c r="DI57" s="68"/>
      <c r="DJ57" s="68"/>
      <c r="DK57" s="68"/>
      <c r="DL57" s="68"/>
      <c r="DM57" s="68"/>
      <c r="DN57" s="68"/>
      <c r="DO57" s="68"/>
      <c r="DP57" s="68"/>
      <c r="DQ57" s="68"/>
      <c r="DR57" s="68"/>
      <c r="DS57" s="68"/>
      <c r="DT57" s="68"/>
      <c r="DU57" s="68"/>
      <c r="DV57" s="68"/>
      <c r="DW57" s="68"/>
      <c r="DX57" s="68"/>
      <c r="DY57" s="68"/>
      <c r="DZ57" s="68"/>
      <c r="EA57" s="68"/>
      <c r="EB57" s="68"/>
      <c r="EC57" s="68"/>
      <c r="ED57" s="68"/>
      <c r="EE57" s="68"/>
      <c r="EF57" s="68"/>
      <c r="EG57" s="68"/>
      <c r="EH57" s="68"/>
      <c r="EI57" s="68"/>
      <c r="EJ57" s="68"/>
      <c r="EK57" s="68"/>
      <c r="EL57" s="68"/>
      <c r="EM57" s="68"/>
      <c r="EN57" s="68"/>
      <c r="EO57" s="68"/>
      <c r="EP57" s="68"/>
      <c r="EQ57" s="68"/>
      <c r="ER57" s="68"/>
      <c r="ES57" s="68"/>
      <c r="ET57" s="68"/>
      <c r="EU57" s="68"/>
      <c r="EV57" s="68"/>
      <c r="EW57" s="68"/>
      <c r="EX57" s="68"/>
      <c r="EY57" s="68"/>
      <c r="EZ57" s="68"/>
      <c r="FA57" s="68"/>
      <c r="FB57" s="68"/>
      <c r="FC57" s="68"/>
      <c r="FD57" s="68"/>
      <c r="FE57" s="68"/>
      <c r="FF57" s="68"/>
      <c r="FG57" s="68"/>
      <c r="FH57" s="68"/>
      <c r="FI57" s="68"/>
      <c r="FJ57" s="68"/>
      <c r="FK57" s="68"/>
      <c r="FL57" s="68"/>
      <c r="FM57" s="68"/>
      <c r="FN57" s="68"/>
      <c r="FO57" s="68"/>
      <c r="FP57" s="68"/>
      <c r="FQ57" s="68"/>
      <c r="FR57" s="68"/>
      <c r="FS57" s="68"/>
      <c r="FT57" s="68"/>
      <c r="FU57" s="68"/>
      <c r="FV57" s="68"/>
      <c r="FW57" s="68"/>
      <c r="FX57" s="68"/>
      <c r="FY57" s="68"/>
      <c r="FZ57" s="68"/>
      <c r="GA57" s="68"/>
      <c r="GB57" s="68"/>
      <c r="GC57" s="68"/>
      <c r="GD57" s="68"/>
      <c r="GE57" s="68"/>
      <c r="GF57" s="68"/>
      <c r="GG57" s="68"/>
      <c r="GH57" s="68"/>
      <c r="GI57" s="68"/>
      <c r="GJ57" s="68"/>
      <c r="GK57" s="68"/>
      <c r="GL57" s="68"/>
      <c r="GM57" s="68"/>
      <c r="GN57" s="68"/>
      <c r="GO57" s="68"/>
      <c r="GP57" s="68"/>
      <c r="GQ57" s="68"/>
      <c r="GR57" s="68"/>
      <c r="GS57" s="68"/>
      <c r="GT57" s="68"/>
      <c r="GU57" s="68"/>
      <c r="GV57" s="68"/>
      <c r="GW57" s="68"/>
      <c r="GX57" s="68"/>
      <c r="GY57" s="68"/>
      <c r="GZ57" s="68"/>
      <c r="HA57" s="68"/>
      <c r="HB57" s="68"/>
      <c r="HC57" s="68"/>
      <c r="HD57" s="68"/>
      <c r="HE57" s="68"/>
      <c r="HF57" s="68"/>
      <c r="HG57" s="68"/>
      <c r="HH57" s="68"/>
      <c r="HI57" s="68"/>
      <c r="HJ57" s="68"/>
      <c r="HK57" s="68"/>
      <c r="HL57" s="68"/>
      <c r="HM57" s="68"/>
      <c r="HN57" s="68"/>
      <c r="HO57" s="68"/>
      <c r="HP57" s="68"/>
      <c r="HQ57" s="68"/>
      <c r="HR57" s="68"/>
      <c r="HS57" s="68"/>
      <c r="HT57" s="68"/>
      <c r="HU57" s="68"/>
      <c r="HV57" s="68"/>
      <c r="HW57" s="68"/>
      <c r="HX57" s="68"/>
      <c r="HY57" s="68"/>
      <c r="HZ57" s="68"/>
      <c r="IA57" s="68"/>
      <c r="IB57" s="68"/>
      <c r="IC57" s="68"/>
      <c r="ID57" s="68"/>
      <c r="IE57" s="68"/>
      <c r="IF57" s="68"/>
      <c r="IG57" s="68"/>
      <c r="IH57" s="68"/>
      <c r="II57" s="68"/>
      <c r="IJ57" s="68"/>
      <c r="IK57" s="68"/>
      <c r="IL57" s="68"/>
      <c r="IM57" s="68"/>
      <c r="IN57" s="68"/>
      <c r="IO57" s="68"/>
      <c r="IP57" s="68"/>
      <c r="IQ57" s="68"/>
      <c r="IR57" s="68"/>
      <c r="IS57" s="68"/>
      <c r="IT57" s="68"/>
      <c r="IU57" s="68"/>
      <c r="IV57" s="68"/>
      <c r="IW57" s="68"/>
      <c r="IX57" s="68"/>
      <c r="IY57" s="68"/>
      <c r="IZ57" s="68"/>
    </row>
    <row r="58" spans="1:260" ht="15.75" customHeight="1">
      <c r="A58" s="147"/>
      <c r="B58" s="94" t="str">
        <f t="shared" ref="B58:B60" si="40">IF(B57=0,"",B57)</f>
        <v/>
      </c>
      <c r="C58" s="94" t="str">
        <f t="shared" ref="C58:C60" si="41">IF(C57=0,"",C57)</f>
        <v/>
      </c>
      <c r="D58" s="94" t="str">
        <f t="shared" ref="D58:D60" si="42">IF(D57=0,"",D57)</f>
        <v/>
      </c>
      <c r="E58" s="96"/>
      <c r="F58" s="97" t="str">
        <f>IF(E58="","",VLOOKUP(E58,報名總表及收費!$I$29:$L$140,4))</f>
        <v/>
      </c>
      <c r="G58" s="102"/>
      <c r="H58" s="99" t="str">
        <f t="shared" ca="1" si="16"/>
        <v/>
      </c>
      <c r="I58" s="100"/>
      <c r="J58" s="94" t="str">
        <f t="shared" si="38"/>
        <v/>
      </c>
      <c r="K58" s="52"/>
      <c r="L58" s="72">
        <v>68</v>
      </c>
      <c r="M58" s="72">
        <f>COUNTIFS($E$25:$E$164,"=68")</f>
        <v>0</v>
      </c>
      <c r="N58" s="68" t="str">
        <f t="shared" si="7"/>
        <v>OK</v>
      </c>
      <c r="O58" s="68">
        <f>VLOOKUP(L58,報名總表及收費!$I$30:$K$118,2)</f>
        <v>13</v>
      </c>
      <c r="P58" s="63" t="str">
        <f>IF(VLOOKUP(L58,報名總表及收費!$I$30:$K$118,3)=0,"",VLOOKUP(L58,報名總表及收費!$I$30:$K$118,3,FALSE))</f>
        <v/>
      </c>
      <c r="Q58" s="101">
        <f t="shared" ca="1" si="8"/>
        <v>13</v>
      </c>
      <c r="R58" s="71" t="str">
        <f t="shared" si="9"/>
        <v/>
      </c>
      <c r="S58" s="71" t="e">
        <f t="shared" si="10"/>
        <v>#N/A</v>
      </c>
      <c r="T58" s="63" t="str">
        <f t="shared" si="39"/>
        <v/>
      </c>
      <c r="U58" s="68" t="e">
        <f t="shared" si="12"/>
        <v>#N/A</v>
      </c>
      <c r="V58" s="68"/>
      <c r="W58" s="68"/>
      <c r="X58" s="68"/>
      <c r="Y58" s="68"/>
      <c r="Z58" s="68"/>
      <c r="AA58" s="68"/>
      <c r="AB58" s="68"/>
      <c r="AC58" s="68"/>
      <c r="AD58" s="68"/>
      <c r="AE58" s="68"/>
      <c r="AF58" s="68"/>
      <c r="AG58" s="68"/>
      <c r="AH58" s="68"/>
      <c r="AI58" s="68"/>
      <c r="AJ58" s="68"/>
      <c r="AK58" s="68"/>
      <c r="AL58" s="68"/>
      <c r="AM58" s="68"/>
      <c r="AN58" s="68"/>
      <c r="AO58" s="68"/>
      <c r="AP58" s="68"/>
      <c r="AQ58" s="68"/>
      <c r="AR58" s="68"/>
      <c r="AS58" s="68"/>
      <c r="AT58" s="68"/>
      <c r="AU58" s="68"/>
      <c r="AV58" s="68"/>
      <c r="AW58" s="68"/>
      <c r="AX58" s="68"/>
      <c r="AY58" s="68"/>
      <c r="AZ58" s="68"/>
      <c r="BA58" s="68"/>
      <c r="BB58" s="68"/>
      <c r="BC58" s="68"/>
      <c r="BD58" s="68"/>
      <c r="BE58" s="68"/>
      <c r="BF58" s="68"/>
      <c r="BG58" s="68"/>
      <c r="BH58" s="68"/>
      <c r="BI58" s="68"/>
      <c r="BJ58" s="68"/>
      <c r="BK58" s="68"/>
      <c r="BL58" s="68"/>
      <c r="BM58" s="68"/>
      <c r="BN58" s="68"/>
      <c r="BO58" s="68"/>
      <c r="BP58" s="68"/>
      <c r="BQ58" s="68"/>
      <c r="BR58" s="68"/>
      <c r="BS58" s="68"/>
      <c r="BT58" s="68"/>
      <c r="BU58" s="68"/>
      <c r="BV58" s="68"/>
      <c r="BW58" s="68"/>
      <c r="BX58" s="68"/>
      <c r="BY58" s="68"/>
      <c r="BZ58" s="68"/>
      <c r="CA58" s="68"/>
      <c r="CB58" s="68"/>
      <c r="CC58" s="68"/>
      <c r="CD58" s="68"/>
      <c r="CE58" s="68"/>
      <c r="CF58" s="68"/>
      <c r="CG58" s="68"/>
      <c r="CH58" s="68"/>
      <c r="CI58" s="68"/>
      <c r="CJ58" s="68"/>
      <c r="CK58" s="68"/>
      <c r="CL58" s="68"/>
      <c r="CM58" s="68"/>
      <c r="CN58" s="68"/>
      <c r="CO58" s="68"/>
      <c r="CP58" s="68"/>
      <c r="CQ58" s="68"/>
      <c r="CR58" s="68"/>
      <c r="CS58" s="68"/>
      <c r="CT58" s="68"/>
      <c r="CU58" s="68"/>
      <c r="CV58" s="68"/>
      <c r="CW58" s="68"/>
      <c r="CX58" s="68"/>
      <c r="CY58" s="68"/>
      <c r="CZ58" s="68"/>
      <c r="DA58" s="68"/>
      <c r="DB58" s="68"/>
      <c r="DC58" s="68"/>
      <c r="DD58" s="68"/>
      <c r="DE58" s="68"/>
      <c r="DF58" s="68"/>
      <c r="DG58" s="68"/>
      <c r="DH58" s="68"/>
      <c r="DI58" s="68"/>
      <c r="DJ58" s="68"/>
      <c r="DK58" s="68"/>
      <c r="DL58" s="68"/>
      <c r="DM58" s="68"/>
      <c r="DN58" s="68"/>
      <c r="DO58" s="68"/>
      <c r="DP58" s="68"/>
      <c r="DQ58" s="68"/>
      <c r="DR58" s="68"/>
      <c r="DS58" s="68"/>
      <c r="DT58" s="68"/>
      <c r="DU58" s="68"/>
      <c r="DV58" s="68"/>
      <c r="DW58" s="68"/>
      <c r="DX58" s="68"/>
      <c r="DY58" s="68"/>
      <c r="DZ58" s="68"/>
      <c r="EA58" s="68"/>
      <c r="EB58" s="68"/>
      <c r="EC58" s="68"/>
      <c r="ED58" s="68"/>
      <c r="EE58" s="68"/>
      <c r="EF58" s="68"/>
      <c r="EG58" s="68"/>
      <c r="EH58" s="68"/>
      <c r="EI58" s="68"/>
      <c r="EJ58" s="68"/>
      <c r="EK58" s="68"/>
      <c r="EL58" s="68"/>
      <c r="EM58" s="68"/>
      <c r="EN58" s="68"/>
      <c r="EO58" s="68"/>
      <c r="EP58" s="68"/>
      <c r="EQ58" s="68"/>
      <c r="ER58" s="68"/>
      <c r="ES58" s="68"/>
      <c r="ET58" s="68"/>
      <c r="EU58" s="68"/>
      <c r="EV58" s="68"/>
      <c r="EW58" s="68"/>
      <c r="EX58" s="68"/>
      <c r="EY58" s="68"/>
      <c r="EZ58" s="68"/>
      <c r="FA58" s="68"/>
      <c r="FB58" s="68"/>
      <c r="FC58" s="68"/>
      <c r="FD58" s="68"/>
      <c r="FE58" s="68"/>
      <c r="FF58" s="68"/>
      <c r="FG58" s="68"/>
      <c r="FH58" s="68"/>
      <c r="FI58" s="68"/>
      <c r="FJ58" s="68"/>
      <c r="FK58" s="68"/>
      <c r="FL58" s="68"/>
      <c r="FM58" s="68"/>
      <c r="FN58" s="68"/>
      <c r="FO58" s="68"/>
      <c r="FP58" s="68"/>
      <c r="FQ58" s="68"/>
      <c r="FR58" s="68"/>
      <c r="FS58" s="68"/>
      <c r="FT58" s="68"/>
      <c r="FU58" s="68"/>
      <c r="FV58" s="68"/>
      <c r="FW58" s="68"/>
      <c r="FX58" s="68"/>
      <c r="FY58" s="68"/>
      <c r="FZ58" s="68"/>
      <c r="GA58" s="68"/>
      <c r="GB58" s="68"/>
      <c r="GC58" s="68"/>
      <c r="GD58" s="68"/>
      <c r="GE58" s="68"/>
      <c r="GF58" s="68"/>
      <c r="GG58" s="68"/>
      <c r="GH58" s="68"/>
      <c r="GI58" s="68"/>
      <c r="GJ58" s="68"/>
      <c r="GK58" s="68"/>
      <c r="GL58" s="68"/>
      <c r="GM58" s="68"/>
      <c r="GN58" s="68"/>
      <c r="GO58" s="68"/>
      <c r="GP58" s="68"/>
      <c r="GQ58" s="68"/>
      <c r="GR58" s="68"/>
      <c r="GS58" s="68"/>
      <c r="GT58" s="68"/>
      <c r="GU58" s="68"/>
      <c r="GV58" s="68"/>
      <c r="GW58" s="68"/>
      <c r="GX58" s="68"/>
      <c r="GY58" s="68"/>
      <c r="GZ58" s="68"/>
      <c r="HA58" s="68"/>
      <c r="HB58" s="68"/>
      <c r="HC58" s="68"/>
      <c r="HD58" s="68"/>
      <c r="HE58" s="68"/>
      <c r="HF58" s="68"/>
      <c r="HG58" s="68"/>
      <c r="HH58" s="68"/>
      <c r="HI58" s="68"/>
      <c r="HJ58" s="68"/>
      <c r="HK58" s="68"/>
      <c r="HL58" s="68"/>
      <c r="HM58" s="68"/>
      <c r="HN58" s="68"/>
      <c r="HO58" s="68"/>
      <c r="HP58" s="68"/>
      <c r="HQ58" s="68"/>
      <c r="HR58" s="68"/>
      <c r="HS58" s="68"/>
      <c r="HT58" s="68"/>
      <c r="HU58" s="68"/>
      <c r="HV58" s="68"/>
      <c r="HW58" s="68"/>
      <c r="HX58" s="68"/>
      <c r="HY58" s="68"/>
      <c r="HZ58" s="68"/>
      <c r="IA58" s="68"/>
      <c r="IB58" s="68"/>
      <c r="IC58" s="68"/>
      <c r="ID58" s="68"/>
      <c r="IE58" s="68"/>
      <c r="IF58" s="68"/>
      <c r="IG58" s="68"/>
      <c r="IH58" s="68"/>
      <c r="II58" s="68"/>
      <c r="IJ58" s="68"/>
      <c r="IK58" s="68"/>
      <c r="IL58" s="68"/>
      <c r="IM58" s="68"/>
      <c r="IN58" s="68"/>
      <c r="IO58" s="68"/>
      <c r="IP58" s="68"/>
      <c r="IQ58" s="68"/>
      <c r="IR58" s="68"/>
      <c r="IS58" s="68"/>
      <c r="IT58" s="68"/>
      <c r="IU58" s="68"/>
      <c r="IV58" s="68"/>
      <c r="IW58" s="68"/>
      <c r="IX58" s="68"/>
      <c r="IY58" s="68"/>
      <c r="IZ58" s="68"/>
    </row>
    <row r="59" spans="1:260" ht="15.75" customHeight="1">
      <c r="A59" s="147"/>
      <c r="B59" s="94" t="str">
        <f t="shared" si="40"/>
        <v/>
      </c>
      <c r="C59" s="94" t="str">
        <f t="shared" si="41"/>
        <v/>
      </c>
      <c r="D59" s="94" t="str">
        <f t="shared" si="42"/>
        <v/>
      </c>
      <c r="E59" s="96"/>
      <c r="F59" s="97" t="str">
        <f>IF(E59="","",VLOOKUP(E59,報名總表及收費!$I$29:$L$140,4))</f>
        <v/>
      </c>
      <c r="G59" s="102"/>
      <c r="H59" s="99" t="str">
        <f t="shared" ca="1" si="16"/>
        <v/>
      </c>
      <c r="I59" s="100"/>
      <c r="J59" s="94" t="str">
        <f t="shared" si="38"/>
        <v/>
      </c>
      <c r="K59" s="52"/>
      <c r="L59" s="72">
        <v>70</v>
      </c>
      <c r="M59" s="72">
        <f>COUNTIFS($E$25:$E$164,"=70")</f>
        <v>0</v>
      </c>
      <c r="N59" s="68" t="str">
        <f t="shared" si="7"/>
        <v>OK</v>
      </c>
      <c r="O59" s="68" t="str">
        <f>VLOOKUP(L59,報名總表及收費!$I$30:$K$118,2)</f>
        <v/>
      </c>
      <c r="P59" s="63" t="str">
        <f>IF(VLOOKUP(L59,報名總表及收費!$I$30:$K$118,3)=0,"",VLOOKUP(L59,報名總表及收費!$I$30:$K$118,3,FALSE))</f>
        <v/>
      </c>
      <c r="Q59" s="101" t="str">
        <f t="shared" ca="1" si="8"/>
        <v/>
      </c>
      <c r="R59" s="71" t="str">
        <f t="shared" si="9"/>
        <v/>
      </c>
      <c r="S59" s="71" t="e">
        <f t="shared" si="10"/>
        <v>#N/A</v>
      </c>
      <c r="T59" s="63" t="str">
        <f t="shared" si="39"/>
        <v/>
      </c>
      <c r="U59" s="68" t="e">
        <f t="shared" si="12"/>
        <v>#N/A</v>
      </c>
      <c r="V59" s="68"/>
      <c r="W59" s="68"/>
      <c r="X59" s="68"/>
      <c r="Y59" s="68"/>
      <c r="Z59" s="68"/>
      <c r="AA59" s="68"/>
      <c r="AB59" s="68"/>
      <c r="AC59" s="68"/>
      <c r="AD59" s="68"/>
      <c r="AE59" s="68"/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/>
      <c r="AZ59" s="68"/>
      <c r="BA59" s="68"/>
      <c r="BB59" s="68"/>
      <c r="BC59" s="68"/>
      <c r="BD59" s="68"/>
      <c r="BE59" s="68"/>
      <c r="BF59" s="68"/>
      <c r="BG59" s="68"/>
      <c r="BH59" s="68"/>
      <c r="BI59" s="68"/>
      <c r="BJ59" s="68"/>
      <c r="BK59" s="68"/>
      <c r="BL59" s="68"/>
      <c r="BM59" s="68"/>
      <c r="BN59" s="68"/>
      <c r="BO59" s="68"/>
      <c r="BP59" s="68"/>
      <c r="BQ59" s="68"/>
      <c r="BR59" s="68"/>
      <c r="BS59" s="68"/>
      <c r="BT59" s="68"/>
      <c r="BU59" s="68"/>
      <c r="BV59" s="68"/>
      <c r="BW59" s="68"/>
      <c r="BX59" s="68"/>
      <c r="BY59" s="68"/>
      <c r="BZ59" s="68"/>
      <c r="CA59" s="68"/>
      <c r="CB59" s="68"/>
      <c r="CC59" s="68"/>
      <c r="CD59" s="68"/>
      <c r="CE59" s="68"/>
      <c r="CF59" s="68"/>
      <c r="CG59" s="68"/>
      <c r="CH59" s="68"/>
      <c r="CI59" s="68"/>
      <c r="CJ59" s="68"/>
      <c r="CK59" s="68"/>
      <c r="CL59" s="68"/>
      <c r="CM59" s="68"/>
      <c r="CN59" s="68"/>
      <c r="CO59" s="68"/>
      <c r="CP59" s="68"/>
      <c r="CQ59" s="68"/>
      <c r="CR59" s="68"/>
      <c r="CS59" s="68"/>
      <c r="CT59" s="68"/>
      <c r="CU59" s="68"/>
      <c r="CV59" s="68"/>
      <c r="CW59" s="68"/>
      <c r="CX59" s="68"/>
      <c r="CY59" s="68"/>
      <c r="CZ59" s="68"/>
      <c r="DA59" s="68"/>
      <c r="DB59" s="68"/>
      <c r="DC59" s="68"/>
      <c r="DD59" s="68"/>
      <c r="DE59" s="68"/>
      <c r="DF59" s="68"/>
      <c r="DG59" s="68"/>
      <c r="DH59" s="68"/>
      <c r="DI59" s="68"/>
      <c r="DJ59" s="68"/>
      <c r="DK59" s="68"/>
      <c r="DL59" s="68"/>
      <c r="DM59" s="68"/>
      <c r="DN59" s="68"/>
      <c r="DO59" s="68"/>
      <c r="DP59" s="68"/>
      <c r="DQ59" s="68"/>
      <c r="DR59" s="68"/>
      <c r="DS59" s="68"/>
      <c r="DT59" s="68"/>
      <c r="DU59" s="68"/>
      <c r="DV59" s="68"/>
      <c r="DW59" s="68"/>
      <c r="DX59" s="68"/>
      <c r="DY59" s="68"/>
      <c r="DZ59" s="68"/>
      <c r="EA59" s="68"/>
      <c r="EB59" s="68"/>
      <c r="EC59" s="68"/>
      <c r="ED59" s="68"/>
      <c r="EE59" s="68"/>
      <c r="EF59" s="68"/>
      <c r="EG59" s="68"/>
      <c r="EH59" s="68"/>
      <c r="EI59" s="68"/>
      <c r="EJ59" s="68"/>
      <c r="EK59" s="68"/>
      <c r="EL59" s="68"/>
      <c r="EM59" s="68"/>
      <c r="EN59" s="68"/>
      <c r="EO59" s="68"/>
      <c r="EP59" s="68"/>
      <c r="EQ59" s="68"/>
      <c r="ER59" s="68"/>
      <c r="ES59" s="68"/>
      <c r="ET59" s="68"/>
      <c r="EU59" s="68"/>
      <c r="EV59" s="68"/>
      <c r="EW59" s="68"/>
      <c r="EX59" s="68"/>
      <c r="EY59" s="68"/>
      <c r="EZ59" s="68"/>
      <c r="FA59" s="68"/>
      <c r="FB59" s="68"/>
      <c r="FC59" s="68"/>
      <c r="FD59" s="68"/>
      <c r="FE59" s="68"/>
      <c r="FF59" s="68"/>
      <c r="FG59" s="68"/>
      <c r="FH59" s="68"/>
      <c r="FI59" s="68"/>
      <c r="FJ59" s="68"/>
      <c r="FK59" s="68"/>
      <c r="FL59" s="68"/>
      <c r="FM59" s="68"/>
      <c r="FN59" s="68"/>
      <c r="FO59" s="68"/>
      <c r="FP59" s="68"/>
      <c r="FQ59" s="68"/>
      <c r="FR59" s="68"/>
      <c r="FS59" s="68"/>
      <c r="FT59" s="68"/>
      <c r="FU59" s="68"/>
      <c r="FV59" s="68"/>
      <c r="FW59" s="68"/>
      <c r="FX59" s="68"/>
      <c r="FY59" s="68"/>
      <c r="FZ59" s="68"/>
      <c r="GA59" s="68"/>
      <c r="GB59" s="68"/>
      <c r="GC59" s="68"/>
      <c r="GD59" s="68"/>
      <c r="GE59" s="68"/>
      <c r="GF59" s="68"/>
      <c r="GG59" s="68"/>
      <c r="GH59" s="68"/>
      <c r="GI59" s="68"/>
      <c r="GJ59" s="68"/>
      <c r="GK59" s="68"/>
      <c r="GL59" s="68"/>
      <c r="GM59" s="68"/>
      <c r="GN59" s="68"/>
      <c r="GO59" s="68"/>
      <c r="GP59" s="68"/>
      <c r="GQ59" s="68"/>
      <c r="GR59" s="68"/>
      <c r="GS59" s="68"/>
      <c r="GT59" s="68"/>
      <c r="GU59" s="68"/>
      <c r="GV59" s="68"/>
      <c r="GW59" s="68"/>
      <c r="GX59" s="68"/>
      <c r="GY59" s="68"/>
      <c r="GZ59" s="68"/>
      <c r="HA59" s="68"/>
      <c r="HB59" s="68"/>
      <c r="HC59" s="68"/>
      <c r="HD59" s="68"/>
      <c r="HE59" s="68"/>
      <c r="HF59" s="68"/>
      <c r="HG59" s="68"/>
      <c r="HH59" s="68"/>
      <c r="HI59" s="68"/>
      <c r="HJ59" s="68"/>
      <c r="HK59" s="68"/>
      <c r="HL59" s="68"/>
      <c r="HM59" s="68"/>
      <c r="HN59" s="68"/>
      <c r="HO59" s="68"/>
      <c r="HP59" s="68"/>
      <c r="HQ59" s="68"/>
      <c r="HR59" s="68"/>
      <c r="HS59" s="68"/>
      <c r="HT59" s="68"/>
      <c r="HU59" s="68"/>
      <c r="HV59" s="68"/>
      <c r="HW59" s="68"/>
      <c r="HX59" s="68"/>
      <c r="HY59" s="68"/>
      <c r="HZ59" s="68"/>
      <c r="IA59" s="68"/>
      <c r="IB59" s="68"/>
      <c r="IC59" s="68"/>
      <c r="ID59" s="68"/>
      <c r="IE59" s="68"/>
      <c r="IF59" s="68"/>
      <c r="IG59" s="68"/>
      <c r="IH59" s="68"/>
      <c r="II59" s="68"/>
      <c r="IJ59" s="68"/>
      <c r="IK59" s="68"/>
      <c r="IL59" s="68"/>
      <c r="IM59" s="68"/>
      <c r="IN59" s="68"/>
      <c r="IO59" s="68"/>
      <c r="IP59" s="68"/>
      <c r="IQ59" s="68"/>
      <c r="IR59" s="68"/>
      <c r="IS59" s="68"/>
      <c r="IT59" s="68"/>
      <c r="IU59" s="68"/>
      <c r="IV59" s="68"/>
      <c r="IW59" s="68"/>
      <c r="IX59" s="68"/>
      <c r="IY59" s="68"/>
      <c r="IZ59" s="68"/>
    </row>
    <row r="60" spans="1:260" ht="15.75" customHeight="1">
      <c r="A60" s="147"/>
      <c r="B60" s="94" t="str">
        <f t="shared" si="40"/>
        <v/>
      </c>
      <c r="C60" s="94" t="str">
        <f t="shared" si="41"/>
        <v/>
      </c>
      <c r="D60" s="94" t="str">
        <f t="shared" si="42"/>
        <v/>
      </c>
      <c r="E60" s="96"/>
      <c r="F60" s="97" t="str">
        <f>IF(E60="","",VLOOKUP(E60,報名總表及收費!$I$29:$L$140,4))</f>
        <v/>
      </c>
      <c r="G60" s="102"/>
      <c r="H60" s="99" t="str">
        <f t="shared" ca="1" si="16"/>
        <v/>
      </c>
      <c r="I60" s="100"/>
      <c r="J60" s="94" t="str">
        <f t="shared" si="38"/>
        <v/>
      </c>
      <c r="K60" s="52"/>
      <c r="L60" s="72">
        <v>72</v>
      </c>
      <c r="M60" s="72">
        <f>COUNTIFS($E$25:$E$164,"=72")</f>
        <v>0</v>
      </c>
      <c r="N60" s="68" t="str">
        <f t="shared" si="7"/>
        <v>OK</v>
      </c>
      <c r="O60" s="68" t="str">
        <f>VLOOKUP(L60,報名總表及收費!$I$30:$K$118,2)</f>
        <v/>
      </c>
      <c r="P60" s="63" t="str">
        <f>IF(VLOOKUP(L60,報名總表及收費!$I$30:$K$118,3)=0,"",VLOOKUP(L60,報名總表及收費!$I$30:$K$118,3,FALSE))</f>
        <v/>
      </c>
      <c r="Q60" s="101" t="str">
        <f t="shared" ca="1" si="8"/>
        <v/>
      </c>
      <c r="R60" s="71" t="str">
        <f t="shared" si="9"/>
        <v/>
      </c>
      <c r="S60" s="71" t="e">
        <f t="shared" si="10"/>
        <v>#N/A</v>
      </c>
      <c r="T60" s="63" t="str">
        <f t="shared" si="39"/>
        <v/>
      </c>
      <c r="U60" s="68" t="e">
        <f t="shared" si="12"/>
        <v>#N/A</v>
      </c>
      <c r="V60" s="68"/>
      <c r="W60" s="68"/>
      <c r="X60" s="68"/>
      <c r="Y60" s="68"/>
      <c r="Z60" s="68"/>
      <c r="AA60" s="68"/>
      <c r="AB60" s="68"/>
      <c r="AC60" s="68"/>
      <c r="AD60" s="68"/>
      <c r="AE60" s="68"/>
      <c r="AF60" s="68"/>
      <c r="AG60" s="68"/>
      <c r="AH60" s="68"/>
      <c r="AI60" s="68"/>
      <c r="AJ60" s="68"/>
      <c r="AK60" s="68"/>
      <c r="AL60" s="68"/>
      <c r="AM60" s="68"/>
      <c r="AN60" s="68"/>
      <c r="AO60" s="68"/>
      <c r="AP60" s="68"/>
      <c r="AQ60" s="68"/>
      <c r="AR60" s="68"/>
      <c r="AS60" s="68"/>
      <c r="AT60" s="68"/>
      <c r="AU60" s="68"/>
      <c r="AV60" s="68"/>
      <c r="AW60" s="68"/>
      <c r="AX60" s="68"/>
      <c r="AY60" s="68"/>
      <c r="AZ60" s="68"/>
      <c r="BA60" s="68"/>
      <c r="BB60" s="68"/>
      <c r="BC60" s="68"/>
      <c r="BD60" s="68"/>
      <c r="BE60" s="68"/>
      <c r="BF60" s="68"/>
      <c r="BG60" s="68"/>
      <c r="BH60" s="68"/>
      <c r="BI60" s="68"/>
      <c r="BJ60" s="68"/>
      <c r="BK60" s="68"/>
      <c r="BL60" s="68"/>
      <c r="BM60" s="68"/>
      <c r="BN60" s="68"/>
      <c r="BO60" s="68"/>
      <c r="BP60" s="68"/>
      <c r="BQ60" s="68"/>
      <c r="BR60" s="68"/>
      <c r="BS60" s="68"/>
      <c r="BT60" s="68"/>
      <c r="BU60" s="68"/>
      <c r="BV60" s="68"/>
      <c r="BW60" s="68"/>
      <c r="BX60" s="68"/>
      <c r="BY60" s="68"/>
      <c r="BZ60" s="68"/>
      <c r="CA60" s="68"/>
      <c r="CB60" s="68"/>
      <c r="CC60" s="68"/>
      <c r="CD60" s="68"/>
      <c r="CE60" s="68"/>
      <c r="CF60" s="68"/>
      <c r="CG60" s="68"/>
      <c r="CH60" s="68"/>
      <c r="CI60" s="68"/>
      <c r="CJ60" s="68"/>
      <c r="CK60" s="68"/>
      <c r="CL60" s="68"/>
      <c r="CM60" s="68"/>
      <c r="CN60" s="68"/>
      <c r="CO60" s="68"/>
      <c r="CP60" s="68"/>
      <c r="CQ60" s="68"/>
      <c r="CR60" s="68"/>
      <c r="CS60" s="68"/>
      <c r="CT60" s="68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68"/>
      <c r="DJ60" s="68"/>
      <c r="DK60" s="68"/>
      <c r="DL60" s="68"/>
      <c r="DM60" s="68"/>
      <c r="DN60" s="68"/>
      <c r="DO60" s="68"/>
      <c r="DP60" s="68"/>
      <c r="DQ60" s="68"/>
      <c r="DR60" s="68"/>
      <c r="DS60" s="68"/>
      <c r="DT60" s="68"/>
      <c r="DU60" s="68"/>
      <c r="DV60" s="68"/>
      <c r="DW60" s="68"/>
      <c r="DX60" s="68"/>
      <c r="DY60" s="68"/>
      <c r="DZ60" s="68"/>
      <c r="EA60" s="68"/>
      <c r="EB60" s="68"/>
      <c r="EC60" s="68"/>
      <c r="ED60" s="68"/>
      <c r="EE60" s="68"/>
      <c r="EF60" s="68"/>
      <c r="EG60" s="68"/>
      <c r="EH60" s="68"/>
      <c r="EI60" s="68"/>
      <c r="EJ60" s="68"/>
      <c r="EK60" s="68"/>
      <c r="EL60" s="68"/>
      <c r="EM60" s="68"/>
      <c r="EN60" s="68"/>
      <c r="EO60" s="68"/>
      <c r="EP60" s="68"/>
      <c r="EQ60" s="68"/>
      <c r="ER60" s="68"/>
      <c r="ES60" s="68"/>
      <c r="ET60" s="68"/>
      <c r="EU60" s="68"/>
      <c r="EV60" s="68"/>
      <c r="EW60" s="68"/>
      <c r="EX60" s="68"/>
      <c r="EY60" s="68"/>
      <c r="EZ60" s="68"/>
      <c r="FA60" s="68"/>
      <c r="FB60" s="68"/>
      <c r="FC60" s="68"/>
      <c r="FD60" s="68"/>
      <c r="FE60" s="68"/>
      <c r="FF60" s="68"/>
      <c r="FG60" s="68"/>
      <c r="FH60" s="68"/>
      <c r="FI60" s="68"/>
      <c r="FJ60" s="68"/>
      <c r="FK60" s="68"/>
      <c r="FL60" s="68"/>
      <c r="FM60" s="68"/>
      <c r="FN60" s="68"/>
      <c r="FO60" s="68"/>
      <c r="FP60" s="68"/>
      <c r="FQ60" s="68"/>
      <c r="FR60" s="68"/>
      <c r="FS60" s="68"/>
      <c r="FT60" s="68"/>
      <c r="FU60" s="68"/>
      <c r="FV60" s="68"/>
      <c r="FW60" s="68"/>
      <c r="FX60" s="68"/>
      <c r="FY60" s="68"/>
      <c r="FZ60" s="68"/>
      <c r="GA60" s="68"/>
      <c r="GB60" s="68"/>
      <c r="GC60" s="68"/>
      <c r="GD60" s="68"/>
      <c r="GE60" s="68"/>
      <c r="GF60" s="68"/>
      <c r="GG60" s="68"/>
      <c r="GH60" s="68"/>
      <c r="GI60" s="68"/>
      <c r="GJ60" s="68"/>
      <c r="GK60" s="68"/>
      <c r="GL60" s="68"/>
      <c r="GM60" s="68"/>
      <c r="GN60" s="68"/>
      <c r="GO60" s="68"/>
      <c r="GP60" s="68"/>
      <c r="GQ60" s="68"/>
      <c r="GR60" s="68"/>
      <c r="GS60" s="68"/>
      <c r="GT60" s="68"/>
      <c r="GU60" s="68"/>
      <c r="GV60" s="68"/>
      <c r="GW60" s="68"/>
      <c r="GX60" s="68"/>
      <c r="GY60" s="68"/>
      <c r="GZ60" s="68"/>
      <c r="HA60" s="68"/>
      <c r="HB60" s="68"/>
      <c r="HC60" s="68"/>
      <c r="HD60" s="68"/>
      <c r="HE60" s="68"/>
      <c r="HF60" s="68"/>
      <c r="HG60" s="68"/>
      <c r="HH60" s="68"/>
      <c r="HI60" s="68"/>
      <c r="HJ60" s="68"/>
      <c r="HK60" s="68"/>
      <c r="HL60" s="68"/>
      <c r="HM60" s="68"/>
      <c r="HN60" s="68"/>
      <c r="HO60" s="68"/>
      <c r="HP60" s="68"/>
      <c r="HQ60" s="68"/>
      <c r="HR60" s="68"/>
      <c r="HS60" s="68"/>
      <c r="HT60" s="68"/>
      <c r="HU60" s="68"/>
      <c r="HV60" s="68"/>
      <c r="HW60" s="68"/>
      <c r="HX60" s="68"/>
      <c r="HY60" s="68"/>
      <c r="HZ60" s="68"/>
      <c r="IA60" s="68"/>
      <c r="IB60" s="68"/>
      <c r="IC60" s="68"/>
      <c r="ID60" s="68"/>
      <c r="IE60" s="68"/>
      <c r="IF60" s="68"/>
      <c r="IG60" s="68"/>
      <c r="IH60" s="68"/>
      <c r="II60" s="68"/>
      <c r="IJ60" s="68"/>
      <c r="IK60" s="68"/>
      <c r="IL60" s="68"/>
      <c r="IM60" s="68"/>
      <c r="IN60" s="68"/>
      <c r="IO60" s="68"/>
      <c r="IP60" s="68"/>
      <c r="IQ60" s="68"/>
      <c r="IR60" s="68"/>
      <c r="IS60" s="68"/>
      <c r="IT60" s="68"/>
      <c r="IU60" s="68"/>
      <c r="IV60" s="68"/>
      <c r="IW60" s="68"/>
      <c r="IX60" s="68"/>
      <c r="IY60" s="68"/>
      <c r="IZ60" s="68"/>
    </row>
    <row r="61" spans="1:260" ht="15.75" customHeight="1">
      <c r="A61" s="148" t="s">
        <v>61</v>
      </c>
      <c r="B61" s="104"/>
      <c r="C61" s="104"/>
      <c r="D61" s="104"/>
      <c r="E61" s="104"/>
      <c r="F61" s="105" t="str">
        <f>IF(E61="","",VLOOKUP(E61,報名總表及收費!$I$29:$L$140,4))</f>
        <v/>
      </c>
      <c r="G61" s="106"/>
      <c r="H61" s="107" t="str">
        <f t="shared" ca="1" si="16"/>
        <v/>
      </c>
      <c r="I61" s="108"/>
      <c r="J61" s="103" t="str">
        <f t="shared" si="38"/>
        <v/>
      </c>
      <c r="K61" s="52"/>
      <c r="L61" s="72">
        <v>74</v>
      </c>
      <c r="M61" s="72">
        <f>COUNTIFS($E$25:$E$164,"=74")</f>
        <v>0</v>
      </c>
      <c r="N61" s="68" t="str">
        <f t="shared" si="7"/>
        <v>OK</v>
      </c>
      <c r="O61" s="68" t="str">
        <f>VLOOKUP(L61,報名總表及收費!$I$30:$K$118,2)</f>
        <v/>
      </c>
      <c r="P61" s="63" t="str">
        <f>IF(VLOOKUP(L61,報名總表及收費!$I$30:$K$118,3)=0,"",VLOOKUP(L61,報名總表及收費!$I$30:$K$118,3,FALSE))</f>
        <v/>
      </c>
      <c r="Q61" s="101" t="str">
        <f t="shared" ca="1" si="8"/>
        <v/>
      </c>
      <c r="R61" s="71" t="str">
        <f t="shared" si="9"/>
        <v/>
      </c>
      <c r="S61" s="71" t="str">
        <f t="shared" si="10"/>
        <v/>
      </c>
      <c r="T61" s="63" t="str">
        <f t="shared" si="39"/>
        <v/>
      </c>
      <c r="U61" s="68" t="str">
        <f t="shared" si="12"/>
        <v/>
      </c>
      <c r="V61" s="68"/>
      <c r="W61" s="68"/>
      <c r="X61" s="68"/>
      <c r="Y61" s="68"/>
      <c r="Z61" s="68"/>
      <c r="AA61" s="68"/>
      <c r="AB61" s="68"/>
      <c r="AC61" s="68"/>
      <c r="AD61" s="68"/>
      <c r="AE61" s="68"/>
      <c r="AF61" s="68"/>
      <c r="AG61" s="68"/>
      <c r="AH61" s="68"/>
      <c r="AI61" s="68"/>
      <c r="AJ61" s="68"/>
      <c r="AK61" s="68"/>
      <c r="AL61" s="68"/>
      <c r="AM61" s="68"/>
      <c r="AN61" s="68"/>
      <c r="AO61" s="68"/>
      <c r="AP61" s="68"/>
      <c r="AQ61" s="68"/>
      <c r="AR61" s="68"/>
      <c r="AS61" s="68"/>
      <c r="AT61" s="68"/>
      <c r="AU61" s="68"/>
      <c r="AV61" s="68"/>
      <c r="AW61" s="68"/>
      <c r="AX61" s="68"/>
      <c r="AY61" s="68"/>
      <c r="AZ61" s="68"/>
      <c r="BA61" s="68"/>
      <c r="BB61" s="68"/>
      <c r="BC61" s="68"/>
      <c r="BD61" s="68"/>
      <c r="BE61" s="68"/>
      <c r="BF61" s="68"/>
      <c r="BG61" s="68"/>
      <c r="BH61" s="68"/>
      <c r="BI61" s="68"/>
      <c r="BJ61" s="68"/>
      <c r="BK61" s="68"/>
      <c r="BL61" s="68"/>
      <c r="BM61" s="68"/>
      <c r="BN61" s="68"/>
      <c r="BO61" s="68"/>
      <c r="BP61" s="68"/>
      <c r="BQ61" s="68"/>
      <c r="BR61" s="68"/>
      <c r="BS61" s="68"/>
      <c r="BT61" s="68"/>
      <c r="BU61" s="68"/>
      <c r="BV61" s="68"/>
      <c r="BW61" s="68"/>
      <c r="BX61" s="68"/>
      <c r="BY61" s="68"/>
      <c r="BZ61" s="68"/>
      <c r="CA61" s="68"/>
      <c r="CB61" s="68"/>
      <c r="CC61" s="68"/>
      <c r="CD61" s="68"/>
      <c r="CE61" s="68"/>
      <c r="CF61" s="68"/>
      <c r="CG61" s="68"/>
      <c r="CH61" s="68"/>
      <c r="CI61" s="68"/>
      <c r="CJ61" s="68"/>
      <c r="CK61" s="68"/>
      <c r="CL61" s="68"/>
      <c r="CM61" s="68"/>
      <c r="CN61" s="68"/>
      <c r="CO61" s="68"/>
      <c r="CP61" s="68"/>
      <c r="CQ61" s="68"/>
      <c r="CR61" s="68"/>
      <c r="CS61" s="68"/>
      <c r="CT61" s="68"/>
      <c r="CU61" s="68"/>
      <c r="CV61" s="68"/>
      <c r="CW61" s="68"/>
      <c r="CX61" s="68"/>
      <c r="CY61" s="68"/>
      <c r="CZ61" s="68"/>
      <c r="DA61" s="68"/>
      <c r="DB61" s="68"/>
      <c r="DC61" s="68"/>
      <c r="DD61" s="68"/>
      <c r="DE61" s="68"/>
      <c r="DF61" s="68"/>
      <c r="DG61" s="68"/>
      <c r="DH61" s="68"/>
      <c r="DI61" s="68"/>
      <c r="DJ61" s="68"/>
      <c r="DK61" s="68"/>
      <c r="DL61" s="68"/>
      <c r="DM61" s="68"/>
      <c r="DN61" s="68"/>
      <c r="DO61" s="68"/>
      <c r="DP61" s="68"/>
      <c r="DQ61" s="68"/>
      <c r="DR61" s="68"/>
      <c r="DS61" s="68"/>
      <c r="DT61" s="68"/>
      <c r="DU61" s="68"/>
      <c r="DV61" s="68"/>
      <c r="DW61" s="68"/>
      <c r="DX61" s="68"/>
      <c r="DY61" s="68"/>
      <c r="DZ61" s="68"/>
      <c r="EA61" s="68"/>
      <c r="EB61" s="68"/>
      <c r="EC61" s="68"/>
      <c r="ED61" s="68"/>
      <c r="EE61" s="68"/>
      <c r="EF61" s="68"/>
      <c r="EG61" s="68"/>
      <c r="EH61" s="68"/>
      <c r="EI61" s="68"/>
      <c r="EJ61" s="68"/>
      <c r="EK61" s="68"/>
      <c r="EL61" s="68"/>
      <c r="EM61" s="68"/>
      <c r="EN61" s="68"/>
      <c r="EO61" s="68"/>
      <c r="EP61" s="68"/>
      <c r="EQ61" s="68"/>
      <c r="ER61" s="68"/>
      <c r="ES61" s="68"/>
      <c r="ET61" s="68"/>
      <c r="EU61" s="68"/>
      <c r="EV61" s="68"/>
      <c r="EW61" s="68"/>
      <c r="EX61" s="68"/>
      <c r="EY61" s="68"/>
      <c r="EZ61" s="68"/>
      <c r="FA61" s="68"/>
      <c r="FB61" s="68"/>
      <c r="FC61" s="68"/>
      <c r="FD61" s="68"/>
      <c r="FE61" s="68"/>
      <c r="FF61" s="68"/>
      <c r="FG61" s="68"/>
      <c r="FH61" s="68"/>
      <c r="FI61" s="68"/>
      <c r="FJ61" s="68"/>
      <c r="FK61" s="68"/>
      <c r="FL61" s="68"/>
      <c r="FM61" s="68"/>
      <c r="FN61" s="68"/>
      <c r="FO61" s="68"/>
      <c r="FP61" s="68"/>
      <c r="FQ61" s="68"/>
      <c r="FR61" s="68"/>
      <c r="FS61" s="68"/>
      <c r="FT61" s="68"/>
      <c r="FU61" s="68"/>
      <c r="FV61" s="68"/>
      <c r="FW61" s="68"/>
      <c r="FX61" s="68"/>
      <c r="FY61" s="68"/>
      <c r="FZ61" s="68"/>
      <c r="GA61" s="68"/>
      <c r="GB61" s="68"/>
      <c r="GC61" s="68"/>
      <c r="GD61" s="68"/>
      <c r="GE61" s="68"/>
      <c r="GF61" s="68"/>
      <c r="GG61" s="68"/>
      <c r="GH61" s="68"/>
      <c r="GI61" s="68"/>
      <c r="GJ61" s="68"/>
      <c r="GK61" s="68"/>
      <c r="GL61" s="68"/>
      <c r="GM61" s="68"/>
      <c r="GN61" s="68"/>
      <c r="GO61" s="68"/>
      <c r="GP61" s="68"/>
      <c r="GQ61" s="68"/>
      <c r="GR61" s="68"/>
      <c r="GS61" s="68"/>
      <c r="GT61" s="68"/>
      <c r="GU61" s="68"/>
      <c r="GV61" s="68"/>
      <c r="GW61" s="68"/>
      <c r="GX61" s="68"/>
      <c r="GY61" s="68"/>
      <c r="GZ61" s="68"/>
      <c r="HA61" s="68"/>
      <c r="HB61" s="68"/>
      <c r="HC61" s="68"/>
      <c r="HD61" s="68"/>
      <c r="HE61" s="68"/>
      <c r="HF61" s="68"/>
      <c r="HG61" s="68"/>
      <c r="HH61" s="68"/>
      <c r="HI61" s="68"/>
      <c r="HJ61" s="68"/>
      <c r="HK61" s="68"/>
      <c r="HL61" s="68"/>
      <c r="HM61" s="68"/>
      <c r="HN61" s="68"/>
      <c r="HO61" s="68"/>
      <c r="HP61" s="68"/>
      <c r="HQ61" s="68"/>
      <c r="HR61" s="68"/>
      <c r="HS61" s="68"/>
      <c r="HT61" s="68"/>
      <c r="HU61" s="68"/>
      <c r="HV61" s="68"/>
      <c r="HW61" s="68"/>
      <c r="HX61" s="68"/>
      <c r="HY61" s="68"/>
      <c r="HZ61" s="68"/>
      <c r="IA61" s="68"/>
      <c r="IB61" s="68"/>
      <c r="IC61" s="68"/>
      <c r="ID61" s="68"/>
      <c r="IE61" s="68"/>
      <c r="IF61" s="68"/>
      <c r="IG61" s="68"/>
      <c r="IH61" s="68"/>
      <c r="II61" s="68"/>
      <c r="IJ61" s="68"/>
      <c r="IK61" s="68"/>
      <c r="IL61" s="68"/>
      <c r="IM61" s="68"/>
      <c r="IN61" s="68"/>
      <c r="IO61" s="68"/>
      <c r="IP61" s="68"/>
      <c r="IQ61" s="68"/>
      <c r="IR61" s="68"/>
      <c r="IS61" s="68"/>
      <c r="IT61" s="68"/>
      <c r="IU61" s="68"/>
      <c r="IV61" s="68"/>
      <c r="IW61" s="68"/>
      <c r="IX61" s="68"/>
      <c r="IY61" s="68"/>
      <c r="IZ61" s="68"/>
    </row>
    <row r="62" spans="1:260" ht="15.75" customHeight="1">
      <c r="A62" s="148"/>
      <c r="B62" s="103" t="str">
        <f t="shared" ref="B62:B64" si="43">IF(B61=0,"",B61)</f>
        <v/>
      </c>
      <c r="C62" s="103" t="str">
        <f t="shared" ref="C62:C64" si="44">IF(C61=0,"",C61)</f>
        <v/>
      </c>
      <c r="D62" s="103" t="str">
        <f t="shared" ref="D62:D64" si="45">IF(D61=0,"",D61)</f>
        <v/>
      </c>
      <c r="E62" s="104"/>
      <c r="F62" s="105" t="str">
        <f>IF(E62="","",VLOOKUP(E62,報名總表及收費!$I$29:$L$140,4))</f>
        <v/>
      </c>
      <c r="G62" s="106"/>
      <c r="H62" s="107" t="str">
        <f t="shared" ca="1" si="16"/>
        <v/>
      </c>
      <c r="I62" s="108"/>
      <c r="J62" s="103" t="str">
        <f t="shared" si="38"/>
        <v/>
      </c>
      <c r="K62" s="52"/>
      <c r="L62" s="72">
        <v>76</v>
      </c>
      <c r="M62" s="72">
        <f>COUNTIFS($E$25:$E$164,"=76")</f>
        <v>0</v>
      </c>
      <c r="N62" s="68" t="str">
        <f t="shared" si="7"/>
        <v>OK</v>
      </c>
      <c r="O62" s="68" t="str">
        <f>VLOOKUP(L62,報名總表及收費!$I$30:$K$118,2)</f>
        <v/>
      </c>
      <c r="P62" s="63" t="str">
        <f>IF(VLOOKUP(L62,報名總表及收費!$I$30:$K$118,3)=0,"",VLOOKUP(L62,報名總表及收費!$I$30:$K$118,3,FALSE))</f>
        <v/>
      </c>
      <c r="Q62" s="101" t="str">
        <f t="shared" ca="1" si="8"/>
        <v/>
      </c>
      <c r="R62" s="71" t="str">
        <f t="shared" si="9"/>
        <v/>
      </c>
      <c r="S62" s="71" t="e">
        <f t="shared" si="10"/>
        <v>#N/A</v>
      </c>
      <c r="T62" s="63" t="str">
        <f t="shared" si="39"/>
        <v/>
      </c>
      <c r="U62" s="68" t="e">
        <f t="shared" si="12"/>
        <v>#N/A</v>
      </c>
      <c r="V62" s="68"/>
      <c r="W62" s="68"/>
      <c r="X62" s="68"/>
      <c r="Y62" s="68"/>
      <c r="Z62" s="68"/>
      <c r="AA62" s="68"/>
      <c r="AB62" s="68"/>
      <c r="AC62" s="68"/>
      <c r="AD62" s="68"/>
      <c r="AE62" s="68"/>
      <c r="AF62" s="68"/>
      <c r="AG62" s="68"/>
      <c r="AH62" s="68"/>
      <c r="AI62" s="68"/>
      <c r="AJ62" s="68"/>
      <c r="AK62" s="68"/>
      <c r="AL62" s="68"/>
      <c r="AM62" s="68"/>
      <c r="AN62" s="68"/>
      <c r="AO62" s="68"/>
      <c r="AP62" s="68"/>
      <c r="AQ62" s="68"/>
      <c r="AR62" s="68"/>
      <c r="AS62" s="68"/>
      <c r="AT62" s="68"/>
      <c r="AU62" s="68"/>
      <c r="AV62" s="68"/>
      <c r="AW62" s="68"/>
      <c r="AX62" s="68"/>
      <c r="AY62" s="68"/>
      <c r="AZ62" s="68"/>
      <c r="BA62" s="68"/>
      <c r="BB62" s="68"/>
      <c r="BC62" s="68"/>
      <c r="BD62" s="68"/>
      <c r="BE62" s="68"/>
      <c r="BF62" s="68"/>
      <c r="BG62" s="68"/>
      <c r="BH62" s="68"/>
      <c r="BI62" s="68"/>
      <c r="BJ62" s="68"/>
      <c r="BK62" s="68"/>
      <c r="BL62" s="68"/>
      <c r="BM62" s="68"/>
      <c r="BN62" s="68"/>
      <c r="BO62" s="68"/>
      <c r="BP62" s="68"/>
      <c r="BQ62" s="68"/>
      <c r="BR62" s="68"/>
      <c r="BS62" s="68"/>
      <c r="BT62" s="68"/>
      <c r="BU62" s="68"/>
      <c r="BV62" s="68"/>
      <c r="BW62" s="68"/>
      <c r="BX62" s="68"/>
      <c r="BY62" s="68"/>
      <c r="BZ62" s="68"/>
      <c r="CA62" s="68"/>
      <c r="CB62" s="68"/>
      <c r="CC62" s="68"/>
      <c r="CD62" s="68"/>
      <c r="CE62" s="68"/>
      <c r="CF62" s="68"/>
      <c r="CG62" s="68"/>
      <c r="CH62" s="68"/>
      <c r="CI62" s="68"/>
      <c r="CJ62" s="68"/>
      <c r="CK62" s="68"/>
      <c r="CL62" s="68"/>
      <c r="CM62" s="68"/>
      <c r="CN62" s="68"/>
      <c r="CO62" s="68"/>
      <c r="CP62" s="68"/>
      <c r="CQ62" s="68"/>
      <c r="CR62" s="68"/>
      <c r="CS62" s="68"/>
      <c r="CT62" s="68"/>
      <c r="CU62" s="68"/>
      <c r="CV62" s="68"/>
      <c r="CW62" s="68"/>
      <c r="CX62" s="68"/>
      <c r="CY62" s="68"/>
      <c r="CZ62" s="68"/>
      <c r="DA62" s="68"/>
      <c r="DB62" s="68"/>
      <c r="DC62" s="68"/>
      <c r="DD62" s="68"/>
      <c r="DE62" s="68"/>
      <c r="DF62" s="68"/>
      <c r="DG62" s="68"/>
      <c r="DH62" s="68"/>
      <c r="DI62" s="68"/>
      <c r="DJ62" s="68"/>
      <c r="DK62" s="68"/>
      <c r="DL62" s="68"/>
      <c r="DM62" s="68"/>
      <c r="DN62" s="68"/>
      <c r="DO62" s="68"/>
      <c r="DP62" s="68"/>
      <c r="DQ62" s="68"/>
      <c r="DR62" s="68"/>
      <c r="DS62" s="68"/>
      <c r="DT62" s="68"/>
      <c r="DU62" s="68"/>
      <c r="DV62" s="68"/>
      <c r="DW62" s="68"/>
      <c r="DX62" s="68"/>
      <c r="DY62" s="68"/>
      <c r="DZ62" s="68"/>
      <c r="EA62" s="68"/>
      <c r="EB62" s="68"/>
      <c r="EC62" s="68"/>
      <c r="ED62" s="68"/>
      <c r="EE62" s="68"/>
      <c r="EF62" s="68"/>
      <c r="EG62" s="68"/>
      <c r="EH62" s="68"/>
      <c r="EI62" s="68"/>
      <c r="EJ62" s="68"/>
      <c r="EK62" s="68"/>
      <c r="EL62" s="68"/>
      <c r="EM62" s="68"/>
      <c r="EN62" s="68"/>
      <c r="EO62" s="68"/>
      <c r="EP62" s="68"/>
      <c r="EQ62" s="68"/>
      <c r="ER62" s="68"/>
      <c r="ES62" s="68"/>
      <c r="ET62" s="68"/>
      <c r="EU62" s="68"/>
      <c r="EV62" s="68"/>
      <c r="EW62" s="68"/>
      <c r="EX62" s="68"/>
      <c r="EY62" s="68"/>
      <c r="EZ62" s="68"/>
      <c r="FA62" s="68"/>
      <c r="FB62" s="68"/>
      <c r="FC62" s="68"/>
      <c r="FD62" s="68"/>
      <c r="FE62" s="68"/>
      <c r="FF62" s="68"/>
      <c r="FG62" s="68"/>
      <c r="FH62" s="68"/>
      <c r="FI62" s="68"/>
      <c r="FJ62" s="68"/>
      <c r="FK62" s="68"/>
      <c r="FL62" s="68"/>
      <c r="FM62" s="68"/>
      <c r="FN62" s="68"/>
      <c r="FO62" s="68"/>
      <c r="FP62" s="68"/>
      <c r="FQ62" s="68"/>
      <c r="FR62" s="68"/>
      <c r="FS62" s="68"/>
      <c r="FT62" s="68"/>
      <c r="FU62" s="68"/>
      <c r="FV62" s="68"/>
      <c r="FW62" s="68"/>
      <c r="FX62" s="68"/>
      <c r="FY62" s="68"/>
      <c r="FZ62" s="68"/>
      <c r="GA62" s="68"/>
      <c r="GB62" s="68"/>
      <c r="GC62" s="68"/>
      <c r="GD62" s="68"/>
      <c r="GE62" s="68"/>
      <c r="GF62" s="68"/>
      <c r="GG62" s="68"/>
      <c r="GH62" s="68"/>
      <c r="GI62" s="68"/>
      <c r="GJ62" s="68"/>
      <c r="GK62" s="68"/>
      <c r="GL62" s="68"/>
      <c r="GM62" s="68"/>
      <c r="GN62" s="68"/>
      <c r="GO62" s="68"/>
      <c r="GP62" s="68"/>
      <c r="GQ62" s="68"/>
      <c r="GR62" s="68"/>
      <c r="GS62" s="68"/>
      <c r="GT62" s="68"/>
      <c r="GU62" s="68"/>
      <c r="GV62" s="68"/>
      <c r="GW62" s="68"/>
      <c r="GX62" s="68"/>
      <c r="GY62" s="68"/>
      <c r="GZ62" s="68"/>
      <c r="HA62" s="68"/>
      <c r="HB62" s="68"/>
      <c r="HC62" s="68"/>
      <c r="HD62" s="68"/>
      <c r="HE62" s="68"/>
      <c r="HF62" s="68"/>
      <c r="HG62" s="68"/>
      <c r="HH62" s="68"/>
      <c r="HI62" s="68"/>
      <c r="HJ62" s="68"/>
      <c r="HK62" s="68"/>
      <c r="HL62" s="68"/>
      <c r="HM62" s="68"/>
      <c r="HN62" s="68"/>
      <c r="HO62" s="68"/>
      <c r="HP62" s="68"/>
      <c r="HQ62" s="68"/>
      <c r="HR62" s="68"/>
      <c r="HS62" s="68"/>
      <c r="HT62" s="68"/>
      <c r="HU62" s="68"/>
      <c r="HV62" s="68"/>
      <c r="HW62" s="68"/>
      <c r="HX62" s="68"/>
      <c r="HY62" s="68"/>
      <c r="HZ62" s="68"/>
      <c r="IA62" s="68"/>
      <c r="IB62" s="68"/>
      <c r="IC62" s="68"/>
      <c r="ID62" s="68"/>
      <c r="IE62" s="68"/>
      <c r="IF62" s="68"/>
      <c r="IG62" s="68"/>
      <c r="IH62" s="68"/>
      <c r="II62" s="68"/>
      <c r="IJ62" s="68"/>
      <c r="IK62" s="68"/>
      <c r="IL62" s="68"/>
      <c r="IM62" s="68"/>
      <c r="IN62" s="68"/>
      <c r="IO62" s="68"/>
      <c r="IP62" s="68"/>
      <c r="IQ62" s="68"/>
      <c r="IR62" s="68"/>
      <c r="IS62" s="68"/>
      <c r="IT62" s="68"/>
      <c r="IU62" s="68"/>
      <c r="IV62" s="68"/>
      <c r="IW62" s="68"/>
      <c r="IX62" s="68"/>
      <c r="IY62" s="68"/>
      <c r="IZ62" s="68"/>
    </row>
    <row r="63" spans="1:260" ht="15.75" customHeight="1">
      <c r="A63" s="148"/>
      <c r="B63" s="103" t="str">
        <f t="shared" si="43"/>
        <v/>
      </c>
      <c r="C63" s="103" t="str">
        <f t="shared" si="44"/>
        <v/>
      </c>
      <c r="D63" s="103" t="str">
        <f t="shared" si="45"/>
        <v/>
      </c>
      <c r="E63" s="104"/>
      <c r="F63" s="105" t="str">
        <f>IF(E63="","",VLOOKUP(E63,報名總表及收費!$I$29:$L$140,4))</f>
        <v/>
      </c>
      <c r="G63" s="106"/>
      <c r="H63" s="107" t="str">
        <f t="shared" ca="1" si="16"/>
        <v/>
      </c>
      <c r="I63" s="108"/>
      <c r="J63" s="103" t="str">
        <f t="shared" si="38"/>
        <v/>
      </c>
      <c r="K63" s="52"/>
      <c r="L63" s="72">
        <v>78</v>
      </c>
      <c r="M63" s="72">
        <f>COUNTIFS($E$25:$E$164,"=78")</f>
        <v>0</v>
      </c>
      <c r="N63" s="68" t="str">
        <f t="shared" si="7"/>
        <v>OK</v>
      </c>
      <c r="O63" s="68" t="str">
        <f>VLOOKUP(L63,報名總表及收費!$I$30:$K$118,2)</f>
        <v/>
      </c>
      <c r="P63" s="63" t="str">
        <f>IF(VLOOKUP(L63,報名總表及收費!$I$30:$K$118,3)=0,"",VLOOKUP(L63,報名總表及收費!$I$30:$K$118,3,FALSE))</f>
        <v/>
      </c>
      <c r="Q63" s="101" t="str">
        <f t="shared" ca="1" si="8"/>
        <v/>
      </c>
      <c r="R63" s="71" t="str">
        <f t="shared" si="9"/>
        <v/>
      </c>
      <c r="S63" s="71" t="e">
        <f t="shared" si="10"/>
        <v>#N/A</v>
      </c>
      <c r="T63" s="63" t="str">
        <f t="shared" si="39"/>
        <v/>
      </c>
      <c r="U63" s="68" t="e">
        <f t="shared" si="12"/>
        <v>#N/A</v>
      </c>
      <c r="V63" s="68"/>
      <c r="W63" s="68"/>
      <c r="X63" s="68"/>
      <c r="Y63" s="68"/>
      <c r="Z63" s="68"/>
      <c r="AA63" s="68"/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  <c r="AW63" s="68"/>
      <c r="AX63" s="68"/>
      <c r="AY63" s="68"/>
      <c r="AZ63" s="68"/>
      <c r="BA63" s="68"/>
      <c r="BB63" s="68"/>
      <c r="BC63" s="68"/>
      <c r="BD63" s="68"/>
      <c r="BE63" s="68"/>
      <c r="BF63" s="68"/>
      <c r="BG63" s="68"/>
      <c r="BH63" s="68"/>
      <c r="BI63" s="68"/>
      <c r="BJ63" s="68"/>
      <c r="BK63" s="68"/>
      <c r="BL63" s="68"/>
      <c r="BM63" s="68"/>
      <c r="BN63" s="68"/>
      <c r="BO63" s="68"/>
      <c r="BP63" s="68"/>
      <c r="BQ63" s="68"/>
      <c r="BR63" s="68"/>
      <c r="BS63" s="68"/>
      <c r="BT63" s="68"/>
      <c r="BU63" s="68"/>
      <c r="BV63" s="68"/>
      <c r="BW63" s="68"/>
      <c r="BX63" s="68"/>
      <c r="BY63" s="68"/>
      <c r="BZ63" s="68"/>
      <c r="CA63" s="68"/>
      <c r="CB63" s="68"/>
      <c r="CC63" s="68"/>
      <c r="CD63" s="68"/>
      <c r="CE63" s="68"/>
      <c r="CF63" s="68"/>
      <c r="CG63" s="68"/>
      <c r="CH63" s="68"/>
      <c r="CI63" s="68"/>
      <c r="CJ63" s="68"/>
      <c r="CK63" s="68"/>
      <c r="CL63" s="68"/>
      <c r="CM63" s="68"/>
      <c r="CN63" s="68"/>
      <c r="CO63" s="68"/>
      <c r="CP63" s="68"/>
      <c r="CQ63" s="68"/>
      <c r="CR63" s="68"/>
      <c r="CS63" s="68"/>
      <c r="CT63" s="68"/>
      <c r="CU63" s="68"/>
      <c r="CV63" s="68"/>
      <c r="CW63" s="68"/>
      <c r="CX63" s="68"/>
      <c r="CY63" s="68"/>
      <c r="CZ63" s="68"/>
      <c r="DA63" s="68"/>
      <c r="DB63" s="68"/>
      <c r="DC63" s="68"/>
      <c r="DD63" s="68"/>
      <c r="DE63" s="68"/>
      <c r="DF63" s="68"/>
      <c r="DG63" s="68"/>
      <c r="DH63" s="68"/>
      <c r="DI63" s="68"/>
      <c r="DJ63" s="68"/>
      <c r="DK63" s="68"/>
      <c r="DL63" s="68"/>
      <c r="DM63" s="68"/>
      <c r="DN63" s="68"/>
      <c r="DO63" s="68"/>
      <c r="DP63" s="68"/>
      <c r="DQ63" s="68"/>
      <c r="DR63" s="68"/>
      <c r="DS63" s="68"/>
      <c r="DT63" s="68"/>
      <c r="DU63" s="68"/>
      <c r="DV63" s="68"/>
      <c r="DW63" s="68"/>
      <c r="DX63" s="68"/>
      <c r="DY63" s="68"/>
      <c r="DZ63" s="68"/>
      <c r="EA63" s="68"/>
      <c r="EB63" s="68"/>
      <c r="EC63" s="68"/>
      <c r="ED63" s="68"/>
      <c r="EE63" s="68"/>
      <c r="EF63" s="68"/>
      <c r="EG63" s="68"/>
      <c r="EH63" s="68"/>
      <c r="EI63" s="68"/>
      <c r="EJ63" s="68"/>
      <c r="EK63" s="68"/>
      <c r="EL63" s="68"/>
      <c r="EM63" s="68"/>
      <c r="EN63" s="68"/>
      <c r="EO63" s="68"/>
      <c r="EP63" s="68"/>
      <c r="EQ63" s="68"/>
      <c r="ER63" s="68"/>
      <c r="ES63" s="68"/>
      <c r="ET63" s="68"/>
      <c r="EU63" s="68"/>
      <c r="EV63" s="68"/>
      <c r="EW63" s="68"/>
      <c r="EX63" s="68"/>
      <c r="EY63" s="68"/>
      <c r="EZ63" s="68"/>
      <c r="FA63" s="68"/>
      <c r="FB63" s="68"/>
      <c r="FC63" s="68"/>
      <c r="FD63" s="68"/>
      <c r="FE63" s="68"/>
      <c r="FF63" s="68"/>
      <c r="FG63" s="68"/>
      <c r="FH63" s="68"/>
      <c r="FI63" s="68"/>
      <c r="FJ63" s="68"/>
      <c r="FK63" s="68"/>
      <c r="FL63" s="68"/>
      <c r="FM63" s="68"/>
      <c r="FN63" s="68"/>
      <c r="FO63" s="68"/>
      <c r="FP63" s="68"/>
      <c r="FQ63" s="68"/>
      <c r="FR63" s="68"/>
      <c r="FS63" s="68"/>
      <c r="FT63" s="68"/>
      <c r="FU63" s="68"/>
      <c r="FV63" s="68"/>
      <c r="FW63" s="68"/>
      <c r="FX63" s="68"/>
      <c r="FY63" s="68"/>
      <c r="FZ63" s="68"/>
      <c r="GA63" s="68"/>
      <c r="GB63" s="68"/>
      <c r="GC63" s="68"/>
      <c r="GD63" s="68"/>
      <c r="GE63" s="68"/>
      <c r="GF63" s="68"/>
      <c r="GG63" s="68"/>
      <c r="GH63" s="68"/>
      <c r="GI63" s="68"/>
      <c r="GJ63" s="68"/>
      <c r="GK63" s="68"/>
      <c r="GL63" s="68"/>
      <c r="GM63" s="68"/>
      <c r="GN63" s="68"/>
      <c r="GO63" s="68"/>
      <c r="GP63" s="68"/>
      <c r="GQ63" s="68"/>
      <c r="GR63" s="68"/>
      <c r="GS63" s="68"/>
      <c r="GT63" s="68"/>
      <c r="GU63" s="68"/>
      <c r="GV63" s="68"/>
      <c r="GW63" s="68"/>
      <c r="GX63" s="68"/>
      <c r="GY63" s="68"/>
      <c r="GZ63" s="68"/>
      <c r="HA63" s="68"/>
      <c r="HB63" s="68"/>
      <c r="HC63" s="68"/>
      <c r="HD63" s="68"/>
      <c r="HE63" s="68"/>
      <c r="HF63" s="68"/>
      <c r="HG63" s="68"/>
      <c r="HH63" s="68"/>
      <c r="HI63" s="68"/>
      <c r="HJ63" s="68"/>
      <c r="HK63" s="68"/>
      <c r="HL63" s="68"/>
      <c r="HM63" s="68"/>
      <c r="HN63" s="68"/>
      <c r="HO63" s="68"/>
      <c r="HP63" s="68"/>
      <c r="HQ63" s="68"/>
      <c r="HR63" s="68"/>
      <c r="HS63" s="68"/>
      <c r="HT63" s="68"/>
      <c r="HU63" s="68"/>
      <c r="HV63" s="68"/>
      <c r="HW63" s="68"/>
      <c r="HX63" s="68"/>
      <c r="HY63" s="68"/>
      <c r="HZ63" s="68"/>
      <c r="IA63" s="68"/>
      <c r="IB63" s="68"/>
      <c r="IC63" s="68"/>
      <c r="ID63" s="68"/>
      <c r="IE63" s="68"/>
      <c r="IF63" s="68"/>
      <c r="IG63" s="68"/>
      <c r="IH63" s="68"/>
      <c r="II63" s="68"/>
      <c r="IJ63" s="68"/>
      <c r="IK63" s="68"/>
      <c r="IL63" s="68"/>
      <c r="IM63" s="68"/>
      <c r="IN63" s="68"/>
      <c r="IO63" s="68"/>
      <c r="IP63" s="68"/>
      <c r="IQ63" s="68"/>
      <c r="IR63" s="68"/>
      <c r="IS63" s="68"/>
      <c r="IT63" s="68"/>
      <c r="IU63" s="68"/>
      <c r="IV63" s="68"/>
      <c r="IW63" s="68"/>
      <c r="IX63" s="68"/>
      <c r="IY63" s="68"/>
      <c r="IZ63" s="68"/>
    </row>
    <row r="64" spans="1:260" ht="15.75" customHeight="1">
      <c r="A64" s="148"/>
      <c r="B64" s="103" t="str">
        <f t="shared" si="43"/>
        <v/>
      </c>
      <c r="C64" s="103" t="str">
        <f t="shared" si="44"/>
        <v/>
      </c>
      <c r="D64" s="103" t="str">
        <f t="shared" si="45"/>
        <v/>
      </c>
      <c r="E64" s="104"/>
      <c r="F64" s="105" t="str">
        <f>IF(E64="","",VLOOKUP(E64,報名總表及收費!$I$29:$L$140,4))</f>
        <v/>
      </c>
      <c r="G64" s="106"/>
      <c r="H64" s="107" t="str">
        <f t="shared" ca="1" si="16"/>
        <v/>
      </c>
      <c r="I64" s="108"/>
      <c r="J64" s="103" t="str">
        <f t="shared" si="38"/>
        <v/>
      </c>
      <c r="K64" s="52"/>
      <c r="L64" s="72">
        <v>80</v>
      </c>
      <c r="M64" s="72">
        <f>COUNTIFS($E$25:$E$164,"=80")</f>
        <v>0</v>
      </c>
      <c r="N64" s="68" t="str">
        <f t="shared" si="7"/>
        <v>OK</v>
      </c>
      <c r="O64" s="68" t="str">
        <f>VLOOKUP(L64,報名總表及收費!$I$30:$K$118,2)</f>
        <v/>
      </c>
      <c r="P64" s="63" t="str">
        <f>IF(VLOOKUP(L64,報名總表及收費!$I$30:$K$118,3)=0,"",VLOOKUP(L64,報名總表及收費!$I$30:$K$118,3,FALSE))</f>
        <v/>
      </c>
      <c r="Q64" s="101" t="str">
        <f t="shared" ca="1" si="8"/>
        <v/>
      </c>
      <c r="R64" s="71" t="str">
        <f t="shared" si="9"/>
        <v/>
      </c>
      <c r="S64" s="71" t="e">
        <f t="shared" si="10"/>
        <v>#N/A</v>
      </c>
      <c r="T64" s="63" t="str">
        <f t="shared" si="39"/>
        <v/>
      </c>
      <c r="U64" s="68" t="e">
        <f t="shared" si="12"/>
        <v>#N/A</v>
      </c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  <c r="BB64" s="68"/>
      <c r="BC64" s="68"/>
      <c r="BD64" s="68"/>
      <c r="BE64" s="68"/>
      <c r="BF64" s="68"/>
      <c r="BG64" s="68"/>
      <c r="BH64" s="68"/>
      <c r="BI64" s="68"/>
      <c r="BJ64" s="68"/>
      <c r="BK64" s="68"/>
      <c r="BL64" s="68"/>
      <c r="BM64" s="68"/>
      <c r="BN64" s="68"/>
      <c r="BO64" s="68"/>
      <c r="BP64" s="68"/>
      <c r="BQ64" s="68"/>
      <c r="BR64" s="68"/>
      <c r="BS64" s="68"/>
      <c r="BT64" s="68"/>
      <c r="BU64" s="68"/>
      <c r="BV64" s="68"/>
      <c r="BW64" s="68"/>
      <c r="BX64" s="68"/>
      <c r="BY64" s="68"/>
      <c r="BZ64" s="68"/>
      <c r="CA64" s="68"/>
      <c r="CB64" s="68"/>
      <c r="CC64" s="68"/>
      <c r="CD64" s="68"/>
      <c r="CE64" s="68"/>
      <c r="CF64" s="68"/>
      <c r="CG64" s="68"/>
      <c r="CH64" s="68"/>
      <c r="CI64" s="68"/>
      <c r="CJ64" s="68"/>
      <c r="CK64" s="68"/>
      <c r="CL64" s="68"/>
      <c r="CM64" s="68"/>
      <c r="CN64" s="68"/>
      <c r="CO64" s="68"/>
      <c r="CP64" s="68"/>
      <c r="CQ64" s="68"/>
      <c r="CR64" s="68"/>
      <c r="CS64" s="68"/>
      <c r="CT64" s="68"/>
      <c r="CU64" s="68"/>
      <c r="CV64" s="68"/>
      <c r="CW64" s="68"/>
      <c r="CX64" s="68"/>
      <c r="CY64" s="68"/>
      <c r="CZ64" s="68"/>
      <c r="DA64" s="68"/>
      <c r="DB64" s="68"/>
      <c r="DC64" s="68"/>
      <c r="DD64" s="68"/>
      <c r="DE64" s="68"/>
      <c r="DF64" s="68"/>
      <c r="DG64" s="68"/>
      <c r="DH64" s="68"/>
      <c r="DI64" s="68"/>
      <c r="DJ64" s="68"/>
      <c r="DK64" s="68"/>
      <c r="DL64" s="68"/>
      <c r="DM64" s="68"/>
      <c r="DN64" s="68"/>
      <c r="DO64" s="68"/>
      <c r="DP64" s="68"/>
      <c r="DQ64" s="68"/>
      <c r="DR64" s="68"/>
      <c r="DS64" s="68"/>
      <c r="DT64" s="68"/>
      <c r="DU64" s="68"/>
      <c r="DV64" s="68"/>
      <c r="DW64" s="68"/>
      <c r="DX64" s="68"/>
      <c r="DY64" s="68"/>
      <c r="DZ64" s="68"/>
      <c r="EA64" s="68"/>
      <c r="EB64" s="68"/>
      <c r="EC64" s="68"/>
      <c r="ED64" s="68"/>
      <c r="EE64" s="68"/>
      <c r="EF64" s="68"/>
      <c r="EG64" s="68"/>
      <c r="EH64" s="68"/>
      <c r="EI64" s="68"/>
      <c r="EJ64" s="68"/>
      <c r="EK64" s="68"/>
      <c r="EL64" s="68"/>
      <c r="EM64" s="68"/>
      <c r="EN64" s="68"/>
      <c r="EO64" s="68"/>
      <c r="EP64" s="68"/>
      <c r="EQ64" s="68"/>
      <c r="ER64" s="68"/>
      <c r="ES64" s="68"/>
      <c r="ET64" s="68"/>
      <c r="EU64" s="68"/>
      <c r="EV64" s="68"/>
      <c r="EW64" s="68"/>
      <c r="EX64" s="68"/>
      <c r="EY64" s="68"/>
      <c r="EZ64" s="68"/>
      <c r="FA64" s="68"/>
      <c r="FB64" s="68"/>
      <c r="FC64" s="68"/>
      <c r="FD64" s="68"/>
      <c r="FE64" s="68"/>
      <c r="FF64" s="68"/>
      <c r="FG64" s="68"/>
      <c r="FH64" s="68"/>
      <c r="FI64" s="68"/>
      <c r="FJ64" s="68"/>
      <c r="FK64" s="68"/>
      <c r="FL64" s="68"/>
      <c r="FM64" s="68"/>
      <c r="FN64" s="68"/>
      <c r="FO64" s="68"/>
      <c r="FP64" s="68"/>
      <c r="FQ64" s="68"/>
      <c r="FR64" s="68"/>
      <c r="FS64" s="68"/>
      <c r="FT64" s="68"/>
      <c r="FU64" s="68"/>
      <c r="FV64" s="68"/>
      <c r="FW64" s="68"/>
      <c r="FX64" s="68"/>
      <c r="FY64" s="68"/>
      <c r="FZ64" s="68"/>
      <c r="GA64" s="68"/>
      <c r="GB64" s="68"/>
      <c r="GC64" s="68"/>
      <c r="GD64" s="68"/>
      <c r="GE64" s="68"/>
      <c r="GF64" s="68"/>
      <c r="GG64" s="68"/>
      <c r="GH64" s="68"/>
      <c r="GI64" s="68"/>
      <c r="GJ64" s="68"/>
      <c r="GK64" s="68"/>
      <c r="GL64" s="68"/>
      <c r="GM64" s="68"/>
      <c r="GN64" s="68"/>
      <c r="GO64" s="68"/>
      <c r="GP64" s="68"/>
      <c r="GQ64" s="68"/>
      <c r="GR64" s="68"/>
      <c r="GS64" s="68"/>
      <c r="GT64" s="68"/>
      <c r="GU64" s="68"/>
      <c r="GV64" s="68"/>
      <c r="GW64" s="68"/>
      <c r="GX64" s="68"/>
      <c r="GY64" s="68"/>
      <c r="GZ64" s="68"/>
      <c r="HA64" s="68"/>
      <c r="HB64" s="68"/>
      <c r="HC64" s="68"/>
      <c r="HD64" s="68"/>
      <c r="HE64" s="68"/>
      <c r="HF64" s="68"/>
      <c r="HG64" s="68"/>
      <c r="HH64" s="68"/>
      <c r="HI64" s="68"/>
      <c r="HJ64" s="68"/>
      <c r="HK64" s="68"/>
      <c r="HL64" s="68"/>
      <c r="HM64" s="68"/>
      <c r="HN64" s="68"/>
      <c r="HO64" s="68"/>
      <c r="HP64" s="68"/>
      <c r="HQ64" s="68"/>
      <c r="HR64" s="68"/>
      <c r="HS64" s="68"/>
      <c r="HT64" s="68"/>
      <c r="HU64" s="68"/>
      <c r="HV64" s="68"/>
      <c r="HW64" s="68"/>
      <c r="HX64" s="68"/>
      <c r="HY64" s="68"/>
      <c r="HZ64" s="68"/>
      <c r="IA64" s="68"/>
      <c r="IB64" s="68"/>
      <c r="IC64" s="68"/>
      <c r="ID64" s="68"/>
      <c r="IE64" s="68"/>
      <c r="IF64" s="68"/>
      <c r="IG64" s="68"/>
      <c r="IH64" s="68"/>
      <c r="II64" s="68"/>
      <c r="IJ64" s="68"/>
      <c r="IK64" s="68"/>
      <c r="IL64" s="68"/>
      <c r="IM64" s="68"/>
      <c r="IN64" s="68"/>
      <c r="IO64" s="68"/>
      <c r="IP64" s="68"/>
      <c r="IQ64" s="68"/>
      <c r="IR64" s="68"/>
      <c r="IS64" s="68"/>
      <c r="IT64" s="68"/>
      <c r="IU64" s="68"/>
      <c r="IV64" s="68"/>
      <c r="IW64" s="68"/>
      <c r="IX64" s="68"/>
      <c r="IY64" s="68"/>
      <c r="IZ64" s="68"/>
    </row>
    <row r="65" spans="1:260" ht="15.75" customHeight="1">
      <c r="A65" s="147" t="s">
        <v>62</v>
      </c>
      <c r="B65" s="95"/>
      <c r="C65" s="95"/>
      <c r="D65" s="95"/>
      <c r="E65" s="96"/>
      <c r="F65" s="97" t="str">
        <f>IF(E65="","",VLOOKUP(E65,報名總表及收費!$I$29:$L$140,4))</f>
        <v/>
      </c>
      <c r="G65" s="98"/>
      <c r="H65" s="99" t="str">
        <f t="shared" ref="H65:H70" ca="1" si="46">IF(D65="","", IF(D65=0,"",YEAR(NOW())-D65))</f>
        <v/>
      </c>
      <c r="I65" s="100"/>
      <c r="J65" s="94" t="str">
        <f t="shared" si="38"/>
        <v/>
      </c>
      <c r="K65" s="52"/>
      <c r="L65" s="72">
        <v>82</v>
      </c>
      <c r="M65" s="72">
        <f>COUNTIFS($E$25:$E$164,"=82")</f>
        <v>0</v>
      </c>
      <c r="N65" s="68" t="str">
        <f t="shared" si="7"/>
        <v>OK</v>
      </c>
      <c r="O65" s="68" t="str">
        <f>VLOOKUP(L65,報名總表及收費!$I$30:$K$118,2)</f>
        <v/>
      </c>
      <c r="P65" s="63" t="str">
        <f>IF(VLOOKUP(L65,報名總表及收費!$I$30:$K$118,3)=0,"",VLOOKUP(L65,報名總表及收費!$I$30:$K$118,3,FALSE))</f>
        <v/>
      </c>
      <c r="Q65" s="101" t="str">
        <f t="shared" ca="1" si="8"/>
        <v/>
      </c>
      <c r="R65" s="71" t="str">
        <f t="shared" si="9"/>
        <v/>
      </c>
      <c r="S65" s="71" t="str">
        <f t="shared" si="10"/>
        <v/>
      </c>
      <c r="T65" s="63" t="str">
        <f t="shared" si="39"/>
        <v/>
      </c>
      <c r="U65" s="68" t="str">
        <f t="shared" si="12"/>
        <v/>
      </c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  <c r="BB65" s="68"/>
      <c r="BC65" s="68"/>
      <c r="BD65" s="68"/>
      <c r="BE65" s="68"/>
      <c r="BF65" s="68"/>
      <c r="BG65" s="68"/>
      <c r="BH65" s="68"/>
      <c r="BI65" s="68"/>
      <c r="BJ65" s="68"/>
      <c r="BK65" s="68"/>
      <c r="BL65" s="68"/>
      <c r="BM65" s="68"/>
      <c r="BN65" s="68"/>
      <c r="BO65" s="68"/>
      <c r="BP65" s="68"/>
      <c r="BQ65" s="68"/>
      <c r="BR65" s="68"/>
      <c r="BS65" s="68"/>
      <c r="BT65" s="68"/>
      <c r="BU65" s="68"/>
      <c r="BV65" s="68"/>
      <c r="BW65" s="68"/>
      <c r="BX65" s="68"/>
      <c r="BY65" s="68"/>
      <c r="BZ65" s="68"/>
      <c r="CA65" s="68"/>
      <c r="CB65" s="68"/>
      <c r="CC65" s="68"/>
      <c r="CD65" s="68"/>
      <c r="CE65" s="68"/>
      <c r="CF65" s="68"/>
      <c r="CG65" s="68"/>
      <c r="CH65" s="68"/>
      <c r="CI65" s="68"/>
      <c r="CJ65" s="68"/>
      <c r="CK65" s="68"/>
      <c r="CL65" s="68"/>
      <c r="CM65" s="68"/>
      <c r="CN65" s="68"/>
      <c r="CO65" s="68"/>
      <c r="CP65" s="68"/>
      <c r="CQ65" s="68"/>
      <c r="CR65" s="68"/>
      <c r="CS65" s="68"/>
      <c r="CT65" s="68"/>
      <c r="CU65" s="68"/>
      <c r="CV65" s="68"/>
      <c r="CW65" s="68"/>
      <c r="CX65" s="68"/>
      <c r="CY65" s="68"/>
      <c r="CZ65" s="68"/>
      <c r="DA65" s="68"/>
      <c r="DB65" s="68"/>
      <c r="DC65" s="68"/>
      <c r="DD65" s="68"/>
      <c r="DE65" s="68"/>
      <c r="DF65" s="68"/>
      <c r="DG65" s="68"/>
      <c r="DH65" s="68"/>
      <c r="DI65" s="68"/>
      <c r="DJ65" s="68"/>
      <c r="DK65" s="68"/>
      <c r="DL65" s="68"/>
      <c r="DM65" s="68"/>
      <c r="DN65" s="68"/>
      <c r="DO65" s="68"/>
      <c r="DP65" s="68"/>
      <c r="DQ65" s="68"/>
      <c r="DR65" s="68"/>
      <c r="DS65" s="68"/>
      <c r="DT65" s="68"/>
      <c r="DU65" s="68"/>
      <c r="DV65" s="68"/>
      <c r="DW65" s="68"/>
      <c r="DX65" s="68"/>
      <c r="DY65" s="68"/>
      <c r="DZ65" s="68"/>
      <c r="EA65" s="68"/>
      <c r="EB65" s="68"/>
      <c r="EC65" s="68"/>
      <c r="ED65" s="68"/>
      <c r="EE65" s="68"/>
      <c r="EF65" s="68"/>
      <c r="EG65" s="68"/>
      <c r="EH65" s="68"/>
      <c r="EI65" s="68"/>
      <c r="EJ65" s="68"/>
      <c r="EK65" s="68"/>
      <c r="EL65" s="68"/>
      <c r="EM65" s="68"/>
      <c r="EN65" s="68"/>
      <c r="EO65" s="68"/>
      <c r="EP65" s="68"/>
      <c r="EQ65" s="68"/>
      <c r="ER65" s="68"/>
      <c r="ES65" s="68"/>
      <c r="ET65" s="68"/>
      <c r="EU65" s="68"/>
      <c r="EV65" s="68"/>
      <c r="EW65" s="68"/>
      <c r="EX65" s="68"/>
      <c r="EY65" s="68"/>
      <c r="EZ65" s="68"/>
      <c r="FA65" s="68"/>
      <c r="FB65" s="68"/>
      <c r="FC65" s="68"/>
      <c r="FD65" s="68"/>
      <c r="FE65" s="68"/>
      <c r="FF65" s="68"/>
      <c r="FG65" s="68"/>
      <c r="FH65" s="68"/>
      <c r="FI65" s="68"/>
      <c r="FJ65" s="68"/>
      <c r="FK65" s="68"/>
      <c r="FL65" s="68"/>
      <c r="FM65" s="68"/>
      <c r="FN65" s="68"/>
      <c r="FO65" s="68"/>
      <c r="FP65" s="68"/>
      <c r="FQ65" s="68"/>
      <c r="FR65" s="68"/>
      <c r="FS65" s="68"/>
      <c r="FT65" s="68"/>
      <c r="FU65" s="68"/>
      <c r="FV65" s="68"/>
      <c r="FW65" s="68"/>
      <c r="FX65" s="68"/>
      <c r="FY65" s="68"/>
      <c r="FZ65" s="68"/>
      <c r="GA65" s="68"/>
      <c r="GB65" s="68"/>
      <c r="GC65" s="68"/>
      <c r="GD65" s="68"/>
      <c r="GE65" s="68"/>
      <c r="GF65" s="68"/>
      <c r="GG65" s="68"/>
      <c r="GH65" s="68"/>
      <c r="GI65" s="68"/>
      <c r="GJ65" s="68"/>
      <c r="GK65" s="68"/>
      <c r="GL65" s="68"/>
      <c r="GM65" s="68"/>
      <c r="GN65" s="68"/>
      <c r="GO65" s="68"/>
      <c r="GP65" s="68"/>
      <c r="GQ65" s="68"/>
      <c r="GR65" s="68"/>
      <c r="GS65" s="68"/>
      <c r="GT65" s="68"/>
      <c r="GU65" s="68"/>
      <c r="GV65" s="68"/>
      <c r="GW65" s="68"/>
      <c r="GX65" s="68"/>
      <c r="GY65" s="68"/>
      <c r="GZ65" s="68"/>
      <c r="HA65" s="68"/>
      <c r="HB65" s="68"/>
      <c r="HC65" s="68"/>
      <c r="HD65" s="68"/>
      <c r="HE65" s="68"/>
      <c r="HF65" s="68"/>
      <c r="HG65" s="68"/>
      <c r="HH65" s="68"/>
      <c r="HI65" s="68"/>
      <c r="HJ65" s="68"/>
      <c r="HK65" s="68"/>
      <c r="HL65" s="68"/>
      <c r="HM65" s="68"/>
      <c r="HN65" s="68"/>
      <c r="HO65" s="68"/>
      <c r="HP65" s="68"/>
      <c r="HQ65" s="68"/>
      <c r="HR65" s="68"/>
      <c r="HS65" s="68"/>
      <c r="HT65" s="68"/>
      <c r="HU65" s="68"/>
      <c r="HV65" s="68"/>
      <c r="HW65" s="68"/>
      <c r="HX65" s="68"/>
      <c r="HY65" s="68"/>
      <c r="HZ65" s="68"/>
      <c r="IA65" s="68"/>
      <c r="IB65" s="68"/>
      <c r="IC65" s="68"/>
      <c r="ID65" s="68"/>
      <c r="IE65" s="68"/>
      <c r="IF65" s="68"/>
      <c r="IG65" s="68"/>
      <c r="IH65" s="68"/>
      <c r="II65" s="68"/>
      <c r="IJ65" s="68"/>
      <c r="IK65" s="68"/>
      <c r="IL65" s="68"/>
      <c r="IM65" s="68"/>
      <c r="IN65" s="68"/>
      <c r="IO65" s="68"/>
      <c r="IP65" s="68"/>
      <c r="IQ65" s="68"/>
      <c r="IR65" s="68"/>
      <c r="IS65" s="68"/>
      <c r="IT65" s="68"/>
      <c r="IU65" s="68"/>
      <c r="IV65" s="68"/>
      <c r="IW65" s="68"/>
      <c r="IX65" s="68"/>
      <c r="IY65" s="68"/>
      <c r="IZ65" s="68"/>
    </row>
    <row r="66" spans="1:260" ht="15.75" customHeight="1">
      <c r="A66" s="147"/>
      <c r="B66" s="94" t="str">
        <f t="shared" ref="B66:B68" si="47">IF(B65=0,"",B65)</f>
        <v/>
      </c>
      <c r="C66" s="94" t="str">
        <f t="shared" ref="C66:C68" si="48">IF(C65=0,"",C65)</f>
        <v/>
      </c>
      <c r="D66" s="94" t="str">
        <f t="shared" ref="D66:D68" si="49">IF(D65=0,"",D65)</f>
        <v/>
      </c>
      <c r="E66" s="96"/>
      <c r="F66" s="97" t="str">
        <f>IF(E66="","",VLOOKUP(E66,報名總表及收費!$I$29:$L$140,4))</f>
        <v/>
      </c>
      <c r="G66" s="102"/>
      <c r="H66" s="99" t="str">
        <f t="shared" ca="1" si="46"/>
        <v/>
      </c>
      <c r="I66" s="100"/>
      <c r="J66" s="94" t="str">
        <f t="shared" si="38"/>
        <v/>
      </c>
      <c r="K66" s="52"/>
      <c r="L66" s="72">
        <v>84</v>
      </c>
      <c r="M66" s="72">
        <f>COUNTIFS($E$25:$E$164,"=84")</f>
        <v>0</v>
      </c>
      <c r="N66" s="68" t="str">
        <f t="shared" ref="N66" si="50">IF(M66&gt;$O$2, L66, "OK")</f>
        <v>OK</v>
      </c>
      <c r="O66" s="68" t="str">
        <f>VLOOKUP(L66,報名總表及收費!$I$30:$K$118,2)</f>
        <v/>
      </c>
      <c r="P66" s="63" t="str">
        <f>IF(VLOOKUP(L66,報名總表及收費!$I$30:$K$118,3)=0,"",VLOOKUP(L66,報名總表及收費!$I$30:$K$118,3,FALSE))</f>
        <v/>
      </c>
      <c r="Q66" s="101" t="str">
        <f t="shared" ref="Q66" ca="1" si="51">IF(O66="E",YEAR(NOW())-$Q$5,IF(O66="A",YEAR(NOW())-$O$5,IF(O66="B",YEAR(NOW())-$P$5,IF(O66=0,"",O66))))</f>
        <v/>
      </c>
      <c r="R66" s="71" t="str">
        <f t="shared" si="9"/>
        <v/>
      </c>
      <c r="S66" s="71" t="e">
        <f t="shared" si="10"/>
        <v>#N/A</v>
      </c>
      <c r="T66" s="63" t="str">
        <f t="shared" si="39"/>
        <v/>
      </c>
      <c r="U66" s="68" t="e">
        <f t="shared" si="12"/>
        <v>#N/A</v>
      </c>
      <c r="V66" s="68"/>
      <c r="W66" s="68"/>
      <c r="X66" s="68"/>
      <c r="Y66" s="68"/>
      <c r="Z66" s="68"/>
      <c r="AA66" s="68"/>
      <c r="AB66" s="68"/>
      <c r="AC66" s="68"/>
      <c r="AD66" s="68"/>
      <c r="AE66" s="68"/>
      <c r="AF66" s="68"/>
      <c r="AG66" s="68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  <c r="BB66" s="68"/>
      <c r="BC66" s="68"/>
      <c r="BD66" s="68"/>
      <c r="BE66" s="68"/>
      <c r="BF66" s="68"/>
      <c r="BG66" s="68"/>
      <c r="BH66" s="68"/>
      <c r="BI66" s="68"/>
      <c r="BJ66" s="68"/>
      <c r="BK66" s="68"/>
      <c r="BL66" s="68"/>
      <c r="BM66" s="68"/>
      <c r="BN66" s="68"/>
      <c r="BO66" s="68"/>
      <c r="BP66" s="68"/>
      <c r="BQ66" s="68"/>
      <c r="BR66" s="68"/>
      <c r="BS66" s="68"/>
      <c r="BT66" s="68"/>
      <c r="BU66" s="68"/>
      <c r="BV66" s="68"/>
      <c r="BW66" s="68"/>
      <c r="BX66" s="68"/>
      <c r="BY66" s="68"/>
      <c r="BZ66" s="68"/>
      <c r="CA66" s="68"/>
      <c r="CB66" s="68"/>
      <c r="CC66" s="68"/>
      <c r="CD66" s="68"/>
      <c r="CE66" s="68"/>
      <c r="CF66" s="68"/>
      <c r="CG66" s="68"/>
      <c r="CH66" s="68"/>
      <c r="CI66" s="68"/>
      <c r="CJ66" s="68"/>
      <c r="CK66" s="68"/>
      <c r="CL66" s="68"/>
      <c r="CM66" s="68"/>
      <c r="CN66" s="68"/>
      <c r="CO66" s="68"/>
      <c r="CP66" s="68"/>
      <c r="CQ66" s="68"/>
      <c r="CR66" s="68"/>
      <c r="CS66" s="68"/>
      <c r="CT66" s="68"/>
      <c r="CU66" s="68"/>
      <c r="CV66" s="68"/>
      <c r="CW66" s="68"/>
      <c r="CX66" s="68"/>
      <c r="CY66" s="68"/>
      <c r="CZ66" s="68"/>
      <c r="DA66" s="68"/>
      <c r="DB66" s="68"/>
      <c r="DC66" s="68"/>
      <c r="DD66" s="68"/>
      <c r="DE66" s="68"/>
      <c r="DF66" s="68"/>
      <c r="DG66" s="68"/>
      <c r="DH66" s="68"/>
      <c r="DI66" s="68"/>
      <c r="DJ66" s="68"/>
      <c r="DK66" s="68"/>
      <c r="DL66" s="68"/>
      <c r="DM66" s="68"/>
      <c r="DN66" s="68"/>
      <c r="DO66" s="68"/>
      <c r="DP66" s="68"/>
      <c r="DQ66" s="68"/>
      <c r="DR66" s="68"/>
      <c r="DS66" s="68"/>
      <c r="DT66" s="68"/>
      <c r="DU66" s="68"/>
      <c r="DV66" s="68"/>
      <c r="DW66" s="68"/>
      <c r="DX66" s="68"/>
      <c r="DY66" s="68"/>
      <c r="DZ66" s="68"/>
      <c r="EA66" s="68"/>
      <c r="EB66" s="68"/>
      <c r="EC66" s="68"/>
      <c r="ED66" s="68"/>
      <c r="EE66" s="68"/>
      <c r="EF66" s="68"/>
      <c r="EG66" s="68"/>
      <c r="EH66" s="68"/>
      <c r="EI66" s="68"/>
      <c r="EJ66" s="68"/>
      <c r="EK66" s="68"/>
      <c r="EL66" s="68"/>
      <c r="EM66" s="68"/>
      <c r="EN66" s="68"/>
      <c r="EO66" s="68"/>
      <c r="EP66" s="68"/>
      <c r="EQ66" s="68"/>
      <c r="ER66" s="68"/>
      <c r="ES66" s="68"/>
      <c r="ET66" s="68"/>
      <c r="EU66" s="68"/>
      <c r="EV66" s="68"/>
      <c r="EW66" s="68"/>
      <c r="EX66" s="68"/>
      <c r="EY66" s="68"/>
      <c r="EZ66" s="68"/>
      <c r="FA66" s="68"/>
      <c r="FB66" s="68"/>
      <c r="FC66" s="68"/>
      <c r="FD66" s="68"/>
      <c r="FE66" s="68"/>
      <c r="FF66" s="68"/>
      <c r="FG66" s="68"/>
      <c r="FH66" s="68"/>
      <c r="FI66" s="68"/>
      <c r="FJ66" s="68"/>
      <c r="FK66" s="68"/>
      <c r="FL66" s="68"/>
      <c r="FM66" s="68"/>
      <c r="FN66" s="68"/>
      <c r="FO66" s="68"/>
      <c r="FP66" s="68"/>
      <c r="FQ66" s="68"/>
      <c r="FR66" s="68"/>
      <c r="FS66" s="68"/>
      <c r="FT66" s="68"/>
      <c r="FU66" s="68"/>
      <c r="FV66" s="68"/>
      <c r="FW66" s="68"/>
      <c r="FX66" s="68"/>
      <c r="FY66" s="68"/>
      <c r="FZ66" s="68"/>
      <c r="GA66" s="68"/>
      <c r="GB66" s="68"/>
      <c r="GC66" s="68"/>
      <c r="GD66" s="68"/>
      <c r="GE66" s="68"/>
      <c r="GF66" s="68"/>
      <c r="GG66" s="68"/>
      <c r="GH66" s="68"/>
      <c r="GI66" s="68"/>
      <c r="GJ66" s="68"/>
      <c r="GK66" s="68"/>
      <c r="GL66" s="68"/>
      <c r="GM66" s="68"/>
      <c r="GN66" s="68"/>
      <c r="GO66" s="68"/>
      <c r="GP66" s="68"/>
      <c r="GQ66" s="68"/>
      <c r="GR66" s="68"/>
      <c r="GS66" s="68"/>
      <c r="GT66" s="68"/>
      <c r="GU66" s="68"/>
      <c r="GV66" s="68"/>
      <c r="GW66" s="68"/>
      <c r="GX66" s="68"/>
      <c r="GY66" s="68"/>
      <c r="GZ66" s="68"/>
      <c r="HA66" s="68"/>
      <c r="HB66" s="68"/>
      <c r="HC66" s="68"/>
      <c r="HD66" s="68"/>
      <c r="HE66" s="68"/>
      <c r="HF66" s="68"/>
      <c r="HG66" s="68"/>
      <c r="HH66" s="68"/>
      <c r="HI66" s="68"/>
      <c r="HJ66" s="68"/>
      <c r="HK66" s="68"/>
      <c r="HL66" s="68"/>
      <c r="HM66" s="68"/>
      <c r="HN66" s="68"/>
      <c r="HO66" s="68"/>
      <c r="HP66" s="68"/>
      <c r="HQ66" s="68"/>
      <c r="HR66" s="68"/>
      <c r="HS66" s="68"/>
      <c r="HT66" s="68"/>
      <c r="HU66" s="68"/>
      <c r="HV66" s="68"/>
      <c r="HW66" s="68"/>
      <c r="HX66" s="68"/>
      <c r="HY66" s="68"/>
      <c r="HZ66" s="68"/>
      <c r="IA66" s="68"/>
      <c r="IB66" s="68"/>
      <c r="IC66" s="68"/>
      <c r="ID66" s="68"/>
      <c r="IE66" s="68"/>
      <c r="IF66" s="68"/>
      <c r="IG66" s="68"/>
      <c r="IH66" s="68"/>
      <c r="II66" s="68"/>
      <c r="IJ66" s="68"/>
      <c r="IK66" s="68"/>
      <c r="IL66" s="68"/>
      <c r="IM66" s="68"/>
      <c r="IN66" s="68"/>
      <c r="IO66" s="68"/>
      <c r="IP66" s="68"/>
      <c r="IQ66" s="68"/>
      <c r="IR66" s="68"/>
      <c r="IS66" s="68"/>
      <c r="IT66" s="68"/>
      <c r="IU66" s="68"/>
      <c r="IV66" s="68"/>
      <c r="IW66" s="68"/>
      <c r="IX66" s="68"/>
      <c r="IY66" s="68"/>
      <c r="IZ66" s="68"/>
    </row>
    <row r="67" spans="1:260" ht="15.75" customHeight="1">
      <c r="A67" s="147"/>
      <c r="B67" s="94" t="str">
        <f t="shared" si="47"/>
        <v/>
      </c>
      <c r="C67" s="94" t="str">
        <f t="shared" si="48"/>
        <v/>
      </c>
      <c r="D67" s="94" t="str">
        <f t="shared" si="49"/>
        <v/>
      </c>
      <c r="E67" s="96"/>
      <c r="F67" s="97" t="str">
        <f>IF(E67="","",VLOOKUP(E67,報名總表及收費!$I$29:$L$140,4))</f>
        <v/>
      </c>
      <c r="G67" s="102"/>
      <c r="H67" s="99" t="str">
        <f t="shared" ca="1" si="46"/>
        <v/>
      </c>
      <c r="I67" s="100"/>
      <c r="J67" s="94" t="str">
        <f t="shared" si="38"/>
        <v/>
      </c>
      <c r="K67" s="52"/>
      <c r="L67" s="52"/>
      <c r="M67" s="111">
        <f>SUM(M25:M66)</f>
        <v>0</v>
      </c>
      <c r="N67" s="68"/>
      <c r="O67" s="68"/>
      <c r="P67" s="68"/>
      <c r="Q67" s="101" t="str">
        <f t="shared" ca="1" si="8"/>
        <v/>
      </c>
      <c r="R67" s="71" t="str">
        <f t="shared" si="9"/>
        <v/>
      </c>
      <c r="S67" s="71" t="e">
        <f t="shared" si="10"/>
        <v>#N/A</v>
      </c>
      <c r="T67" s="63" t="str">
        <f t="shared" si="39"/>
        <v/>
      </c>
      <c r="U67" s="68" t="e">
        <f t="shared" si="12"/>
        <v>#N/A</v>
      </c>
      <c r="V67" s="68"/>
      <c r="W67" s="68"/>
      <c r="X67" s="68"/>
      <c r="Y67" s="68"/>
      <c r="Z67" s="68"/>
      <c r="AA67" s="68"/>
      <c r="AB67" s="68"/>
      <c r="AC67" s="68"/>
      <c r="AD67" s="68"/>
      <c r="AE67" s="68"/>
      <c r="AF67" s="68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  <c r="BB67" s="68"/>
      <c r="BC67" s="68"/>
      <c r="BD67" s="68"/>
      <c r="BE67" s="68"/>
      <c r="BF67" s="68"/>
      <c r="BG67" s="68"/>
      <c r="BH67" s="68"/>
      <c r="BI67" s="68"/>
      <c r="BJ67" s="68"/>
      <c r="BK67" s="68"/>
      <c r="BL67" s="68"/>
      <c r="BM67" s="68"/>
      <c r="BN67" s="68"/>
      <c r="BO67" s="68"/>
      <c r="BP67" s="68"/>
      <c r="BQ67" s="68"/>
      <c r="BR67" s="68"/>
      <c r="BS67" s="68"/>
      <c r="BT67" s="68"/>
      <c r="BU67" s="68"/>
      <c r="BV67" s="68"/>
      <c r="BW67" s="68"/>
      <c r="BX67" s="68"/>
      <c r="BY67" s="68"/>
      <c r="BZ67" s="68"/>
      <c r="CA67" s="68"/>
      <c r="CB67" s="68"/>
      <c r="CC67" s="68"/>
      <c r="CD67" s="68"/>
      <c r="CE67" s="68"/>
      <c r="CF67" s="68"/>
      <c r="CG67" s="68"/>
      <c r="CH67" s="68"/>
      <c r="CI67" s="68"/>
      <c r="CJ67" s="68"/>
      <c r="CK67" s="68"/>
      <c r="CL67" s="68"/>
      <c r="CM67" s="68"/>
      <c r="CN67" s="68"/>
      <c r="CO67" s="68"/>
      <c r="CP67" s="68"/>
      <c r="CQ67" s="68"/>
      <c r="CR67" s="68"/>
      <c r="CS67" s="68"/>
      <c r="CT67" s="68"/>
      <c r="CU67" s="68"/>
      <c r="CV67" s="68"/>
      <c r="CW67" s="68"/>
      <c r="CX67" s="68"/>
      <c r="CY67" s="68"/>
      <c r="CZ67" s="68"/>
      <c r="DA67" s="68"/>
      <c r="DB67" s="68"/>
      <c r="DC67" s="68"/>
      <c r="DD67" s="68"/>
      <c r="DE67" s="68"/>
      <c r="DF67" s="68"/>
      <c r="DG67" s="68"/>
      <c r="DH67" s="68"/>
      <c r="DI67" s="68"/>
      <c r="DJ67" s="68"/>
      <c r="DK67" s="68"/>
      <c r="DL67" s="68"/>
      <c r="DM67" s="68"/>
      <c r="DN67" s="68"/>
      <c r="DO67" s="68"/>
      <c r="DP67" s="68"/>
      <c r="DQ67" s="68"/>
      <c r="DR67" s="68"/>
      <c r="DS67" s="68"/>
      <c r="DT67" s="68"/>
      <c r="DU67" s="68"/>
      <c r="DV67" s="68"/>
      <c r="DW67" s="68"/>
      <c r="DX67" s="68"/>
      <c r="DY67" s="68"/>
      <c r="DZ67" s="68"/>
      <c r="EA67" s="68"/>
      <c r="EB67" s="68"/>
      <c r="EC67" s="68"/>
      <c r="ED67" s="68"/>
      <c r="EE67" s="68"/>
      <c r="EF67" s="68"/>
      <c r="EG67" s="68"/>
      <c r="EH67" s="68"/>
      <c r="EI67" s="68"/>
      <c r="EJ67" s="68"/>
      <c r="EK67" s="68"/>
      <c r="EL67" s="68"/>
      <c r="EM67" s="68"/>
      <c r="EN67" s="68"/>
      <c r="EO67" s="68"/>
      <c r="EP67" s="68"/>
      <c r="EQ67" s="68"/>
      <c r="ER67" s="68"/>
      <c r="ES67" s="68"/>
      <c r="ET67" s="68"/>
      <c r="EU67" s="68"/>
      <c r="EV67" s="68"/>
      <c r="EW67" s="68"/>
      <c r="EX67" s="68"/>
      <c r="EY67" s="68"/>
      <c r="EZ67" s="68"/>
      <c r="FA67" s="68"/>
      <c r="FB67" s="68"/>
      <c r="FC67" s="68"/>
      <c r="FD67" s="68"/>
      <c r="FE67" s="68"/>
      <c r="FF67" s="68"/>
      <c r="FG67" s="68"/>
      <c r="FH67" s="68"/>
      <c r="FI67" s="68"/>
      <c r="FJ67" s="68"/>
      <c r="FK67" s="68"/>
      <c r="FL67" s="68"/>
      <c r="FM67" s="68"/>
      <c r="FN67" s="68"/>
      <c r="FO67" s="68"/>
      <c r="FP67" s="68"/>
      <c r="FQ67" s="68"/>
      <c r="FR67" s="68"/>
      <c r="FS67" s="68"/>
      <c r="FT67" s="68"/>
      <c r="FU67" s="68"/>
      <c r="FV67" s="68"/>
      <c r="FW67" s="68"/>
      <c r="FX67" s="68"/>
      <c r="FY67" s="68"/>
      <c r="FZ67" s="68"/>
      <c r="GA67" s="68"/>
      <c r="GB67" s="68"/>
      <c r="GC67" s="68"/>
      <c r="GD67" s="68"/>
      <c r="GE67" s="68"/>
      <c r="GF67" s="68"/>
      <c r="GG67" s="68"/>
      <c r="GH67" s="68"/>
      <c r="GI67" s="68"/>
      <c r="GJ67" s="68"/>
      <c r="GK67" s="68"/>
      <c r="GL67" s="68"/>
      <c r="GM67" s="68"/>
      <c r="GN67" s="68"/>
      <c r="GO67" s="68"/>
      <c r="GP67" s="68"/>
      <c r="GQ67" s="68"/>
      <c r="GR67" s="68"/>
      <c r="GS67" s="68"/>
      <c r="GT67" s="68"/>
      <c r="GU67" s="68"/>
      <c r="GV67" s="68"/>
      <c r="GW67" s="68"/>
      <c r="GX67" s="68"/>
      <c r="GY67" s="68"/>
      <c r="GZ67" s="68"/>
      <c r="HA67" s="68"/>
      <c r="HB67" s="68"/>
      <c r="HC67" s="68"/>
      <c r="HD67" s="68"/>
      <c r="HE67" s="68"/>
      <c r="HF67" s="68"/>
      <c r="HG67" s="68"/>
      <c r="HH67" s="68"/>
      <c r="HI67" s="68"/>
      <c r="HJ67" s="68"/>
      <c r="HK67" s="68"/>
      <c r="HL67" s="68"/>
      <c r="HM67" s="68"/>
      <c r="HN67" s="68"/>
      <c r="HO67" s="68"/>
      <c r="HP67" s="68"/>
      <c r="HQ67" s="68"/>
      <c r="HR67" s="68"/>
      <c r="HS67" s="68"/>
      <c r="HT67" s="68"/>
      <c r="HU67" s="68"/>
      <c r="HV67" s="68"/>
      <c r="HW67" s="68"/>
      <c r="HX67" s="68"/>
      <c r="HY67" s="68"/>
      <c r="HZ67" s="68"/>
      <c r="IA67" s="68"/>
      <c r="IB67" s="68"/>
      <c r="IC67" s="68"/>
      <c r="ID67" s="68"/>
      <c r="IE67" s="68"/>
      <c r="IF67" s="68"/>
      <c r="IG67" s="68"/>
      <c r="IH67" s="68"/>
      <c r="II67" s="68"/>
      <c r="IJ67" s="68"/>
      <c r="IK67" s="68"/>
      <c r="IL67" s="68"/>
      <c r="IM67" s="68"/>
      <c r="IN67" s="68"/>
      <c r="IO67" s="68"/>
      <c r="IP67" s="68"/>
      <c r="IQ67" s="68"/>
      <c r="IR67" s="68"/>
      <c r="IS67" s="68"/>
      <c r="IT67" s="68"/>
      <c r="IU67" s="68"/>
      <c r="IV67" s="68"/>
      <c r="IW67" s="68"/>
      <c r="IX67" s="68"/>
      <c r="IY67" s="68"/>
      <c r="IZ67" s="68"/>
    </row>
    <row r="68" spans="1:260" ht="15.75" customHeight="1">
      <c r="A68" s="147"/>
      <c r="B68" s="94" t="str">
        <f t="shared" si="47"/>
        <v/>
      </c>
      <c r="C68" s="94" t="str">
        <f t="shared" si="48"/>
        <v/>
      </c>
      <c r="D68" s="94" t="str">
        <f t="shared" si="49"/>
        <v/>
      </c>
      <c r="E68" s="96"/>
      <c r="F68" s="97" t="str">
        <f>IF(E68="","",VLOOKUP(E68,報名總表及收費!$I$29:$L$140,4))</f>
        <v/>
      </c>
      <c r="G68" s="102"/>
      <c r="H68" s="99" t="str">
        <f t="shared" ca="1" si="46"/>
        <v/>
      </c>
      <c r="I68" s="100"/>
      <c r="J68" s="94" t="str">
        <f t="shared" si="38"/>
        <v/>
      </c>
      <c r="K68" s="52"/>
      <c r="L68" s="52"/>
      <c r="M68" s="52"/>
      <c r="N68" s="68"/>
      <c r="O68" s="68"/>
      <c r="P68" s="68"/>
      <c r="Q68" s="101" t="str">
        <f t="shared" ca="1" si="8"/>
        <v/>
      </c>
      <c r="R68" s="71" t="str">
        <f t="shared" si="9"/>
        <v/>
      </c>
      <c r="S68" s="71" t="e">
        <f t="shared" si="10"/>
        <v>#N/A</v>
      </c>
      <c r="T68" s="63" t="str">
        <f t="shared" si="39"/>
        <v/>
      </c>
      <c r="U68" s="68" t="e">
        <f t="shared" si="12"/>
        <v>#N/A</v>
      </c>
      <c r="V68" s="68"/>
      <c r="W68" s="68"/>
      <c r="X68" s="68"/>
      <c r="Y68" s="68"/>
      <c r="Z68" s="68"/>
      <c r="AA68" s="68"/>
      <c r="AB68" s="68"/>
      <c r="AC68" s="68"/>
      <c r="AD68" s="68"/>
      <c r="AE68" s="68"/>
      <c r="AF68" s="68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  <c r="BB68" s="68"/>
      <c r="BC68" s="68"/>
      <c r="BD68" s="68"/>
      <c r="BE68" s="68"/>
      <c r="BF68" s="68"/>
      <c r="BG68" s="68"/>
      <c r="BH68" s="68"/>
      <c r="BI68" s="68"/>
      <c r="BJ68" s="68"/>
      <c r="BK68" s="68"/>
      <c r="BL68" s="68"/>
      <c r="BM68" s="68"/>
      <c r="BN68" s="68"/>
      <c r="BO68" s="68"/>
      <c r="BP68" s="68"/>
      <c r="BQ68" s="68"/>
      <c r="BR68" s="68"/>
      <c r="BS68" s="68"/>
      <c r="BT68" s="68"/>
      <c r="BU68" s="68"/>
      <c r="BV68" s="68"/>
      <c r="BW68" s="68"/>
      <c r="BX68" s="68"/>
      <c r="BY68" s="68"/>
      <c r="BZ68" s="68"/>
      <c r="CA68" s="68"/>
      <c r="CB68" s="68"/>
      <c r="CC68" s="68"/>
      <c r="CD68" s="68"/>
      <c r="CE68" s="68"/>
      <c r="CF68" s="68"/>
      <c r="CG68" s="68"/>
      <c r="CH68" s="68"/>
      <c r="CI68" s="68"/>
      <c r="CJ68" s="68"/>
      <c r="CK68" s="68"/>
      <c r="CL68" s="68"/>
      <c r="CM68" s="68"/>
      <c r="CN68" s="68"/>
      <c r="CO68" s="68"/>
      <c r="CP68" s="68"/>
      <c r="CQ68" s="68"/>
      <c r="CR68" s="68"/>
      <c r="CS68" s="68"/>
      <c r="CT68" s="68"/>
      <c r="CU68" s="68"/>
      <c r="CV68" s="68"/>
      <c r="CW68" s="68"/>
      <c r="CX68" s="68"/>
      <c r="CY68" s="68"/>
      <c r="CZ68" s="68"/>
      <c r="DA68" s="68"/>
      <c r="DB68" s="68"/>
      <c r="DC68" s="68"/>
      <c r="DD68" s="68"/>
      <c r="DE68" s="68"/>
      <c r="DF68" s="68"/>
      <c r="DG68" s="68"/>
      <c r="DH68" s="68"/>
      <c r="DI68" s="68"/>
      <c r="DJ68" s="68"/>
      <c r="DK68" s="68"/>
      <c r="DL68" s="68"/>
      <c r="DM68" s="68"/>
      <c r="DN68" s="68"/>
      <c r="DO68" s="68"/>
      <c r="DP68" s="68"/>
      <c r="DQ68" s="68"/>
      <c r="DR68" s="68"/>
      <c r="DS68" s="68"/>
      <c r="DT68" s="68"/>
      <c r="DU68" s="68"/>
      <c r="DV68" s="68"/>
      <c r="DW68" s="68"/>
      <c r="DX68" s="68"/>
      <c r="DY68" s="68"/>
      <c r="DZ68" s="68"/>
      <c r="EA68" s="68"/>
      <c r="EB68" s="68"/>
      <c r="EC68" s="68"/>
      <c r="ED68" s="68"/>
      <c r="EE68" s="68"/>
      <c r="EF68" s="68"/>
      <c r="EG68" s="68"/>
      <c r="EH68" s="68"/>
      <c r="EI68" s="68"/>
      <c r="EJ68" s="68"/>
      <c r="EK68" s="68"/>
      <c r="EL68" s="68"/>
      <c r="EM68" s="68"/>
      <c r="EN68" s="68"/>
      <c r="EO68" s="68"/>
      <c r="EP68" s="68"/>
      <c r="EQ68" s="68"/>
      <c r="ER68" s="68"/>
      <c r="ES68" s="68"/>
      <c r="ET68" s="68"/>
      <c r="EU68" s="68"/>
      <c r="EV68" s="68"/>
      <c r="EW68" s="68"/>
      <c r="EX68" s="68"/>
      <c r="EY68" s="68"/>
      <c r="EZ68" s="68"/>
      <c r="FA68" s="68"/>
      <c r="FB68" s="68"/>
      <c r="FC68" s="68"/>
      <c r="FD68" s="68"/>
      <c r="FE68" s="68"/>
      <c r="FF68" s="68"/>
      <c r="FG68" s="68"/>
      <c r="FH68" s="68"/>
      <c r="FI68" s="68"/>
      <c r="FJ68" s="68"/>
      <c r="FK68" s="68"/>
      <c r="FL68" s="68"/>
      <c r="FM68" s="68"/>
      <c r="FN68" s="68"/>
      <c r="FO68" s="68"/>
      <c r="FP68" s="68"/>
      <c r="FQ68" s="68"/>
      <c r="FR68" s="68"/>
      <c r="FS68" s="68"/>
      <c r="FT68" s="68"/>
      <c r="FU68" s="68"/>
      <c r="FV68" s="68"/>
      <c r="FW68" s="68"/>
      <c r="FX68" s="68"/>
      <c r="FY68" s="68"/>
      <c r="FZ68" s="68"/>
      <c r="GA68" s="68"/>
      <c r="GB68" s="68"/>
      <c r="GC68" s="68"/>
      <c r="GD68" s="68"/>
      <c r="GE68" s="68"/>
      <c r="GF68" s="68"/>
      <c r="GG68" s="68"/>
      <c r="GH68" s="68"/>
      <c r="GI68" s="68"/>
      <c r="GJ68" s="68"/>
      <c r="GK68" s="68"/>
      <c r="GL68" s="68"/>
      <c r="GM68" s="68"/>
      <c r="GN68" s="68"/>
      <c r="GO68" s="68"/>
      <c r="GP68" s="68"/>
      <c r="GQ68" s="68"/>
      <c r="GR68" s="68"/>
      <c r="GS68" s="68"/>
      <c r="GT68" s="68"/>
      <c r="GU68" s="68"/>
      <c r="GV68" s="68"/>
      <c r="GW68" s="68"/>
      <c r="GX68" s="68"/>
      <c r="GY68" s="68"/>
      <c r="GZ68" s="68"/>
      <c r="HA68" s="68"/>
      <c r="HB68" s="68"/>
      <c r="HC68" s="68"/>
      <c r="HD68" s="68"/>
      <c r="HE68" s="68"/>
      <c r="HF68" s="68"/>
      <c r="HG68" s="68"/>
      <c r="HH68" s="68"/>
      <c r="HI68" s="68"/>
      <c r="HJ68" s="68"/>
      <c r="HK68" s="68"/>
      <c r="HL68" s="68"/>
      <c r="HM68" s="68"/>
      <c r="HN68" s="68"/>
      <c r="HO68" s="68"/>
      <c r="HP68" s="68"/>
      <c r="HQ68" s="68"/>
      <c r="HR68" s="68"/>
      <c r="HS68" s="68"/>
      <c r="HT68" s="68"/>
      <c r="HU68" s="68"/>
      <c r="HV68" s="68"/>
      <c r="HW68" s="68"/>
      <c r="HX68" s="68"/>
      <c r="HY68" s="68"/>
      <c r="HZ68" s="68"/>
      <c r="IA68" s="68"/>
      <c r="IB68" s="68"/>
      <c r="IC68" s="68"/>
      <c r="ID68" s="68"/>
      <c r="IE68" s="68"/>
      <c r="IF68" s="68"/>
      <c r="IG68" s="68"/>
      <c r="IH68" s="68"/>
      <c r="II68" s="68"/>
      <c r="IJ68" s="68"/>
      <c r="IK68" s="68"/>
      <c r="IL68" s="68"/>
      <c r="IM68" s="68"/>
      <c r="IN68" s="68"/>
      <c r="IO68" s="68"/>
      <c r="IP68" s="68"/>
      <c r="IQ68" s="68"/>
      <c r="IR68" s="68"/>
      <c r="IS68" s="68"/>
      <c r="IT68" s="68"/>
      <c r="IU68" s="68"/>
      <c r="IV68" s="68"/>
      <c r="IW68" s="68"/>
      <c r="IX68" s="68"/>
      <c r="IY68" s="68"/>
      <c r="IZ68" s="68"/>
    </row>
    <row r="69" spans="1:260" ht="15.75" customHeight="1">
      <c r="A69" s="148" t="s">
        <v>63</v>
      </c>
      <c r="B69" s="104"/>
      <c r="C69" s="104"/>
      <c r="D69" s="104"/>
      <c r="E69" s="112"/>
      <c r="F69" s="105" t="str">
        <f>IF(E69="","",VLOOKUP(E69,報名總表及收費!$I$29:$L$140,4))</f>
        <v/>
      </c>
      <c r="G69" s="106"/>
      <c r="H69" s="107" t="str">
        <f t="shared" ca="1" si="46"/>
        <v/>
      </c>
      <c r="I69" s="108"/>
      <c r="J69" s="103" t="str">
        <f t="shared" si="38"/>
        <v/>
      </c>
      <c r="K69" s="52"/>
      <c r="L69" s="52"/>
      <c r="M69" s="52"/>
      <c r="N69" s="68"/>
      <c r="O69" s="68"/>
      <c r="P69" s="68"/>
      <c r="Q69" s="101" t="str">
        <f t="shared" ca="1" si="8"/>
        <v/>
      </c>
      <c r="R69" s="71" t="str">
        <f t="shared" si="9"/>
        <v/>
      </c>
      <c r="S69" s="71" t="str">
        <f t="shared" si="10"/>
        <v/>
      </c>
      <c r="T69" s="63" t="str">
        <f t="shared" si="39"/>
        <v/>
      </c>
      <c r="U69" s="68" t="str">
        <f t="shared" si="12"/>
        <v/>
      </c>
      <c r="V69" s="68"/>
      <c r="W69" s="68"/>
      <c r="X69" s="68"/>
      <c r="Y69" s="68"/>
      <c r="Z69" s="68"/>
      <c r="AA69" s="68"/>
      <c r="AB69" s="68"/>
      <c r="AC69" s="68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  <c r="BB69" s="68"/>
      <c r="BC69" s="68"/>
      <c r="BD69" s="68"/>
      <c r="BE69" s="68"/>
      <c r="BF69" s="68"/>
      <c r="BG69" s="68"/>
      <c r="BH69" s="68"/>
      <c r="BI69" s="68"/>
      <c r="BJ69" s="68"/>
      <c r="BK69" s="68"/>
      <c r="BL69" s="68"/>
      <c r="BM69" s="68"/>
      <c r="BN69" s="68"/>
      <c r="BO69" s="68"/>
      <c r="BP69" s="68"/>
      <c r="BQ69" s="68"/>
      <c r="BR69" s="68"/>
      <c r="BS69" s="68"/>
      <c r="BT69" s="68"/>
      <c r="BU69" s="68"/>
      <c r="BV69" s="68"/>
      <c r="BW69" s="68"/>
      <c r="BX69" s="68"/>
      <c r="BY69" s="68"/>
      <c r="BZ69" s="68"/>
      <c r="CA69" s="68"/>
      <c r="CB69" s="68"/>
      <c r="CC69" s="68"/>
      <c r="CD69" s="68"/>
      <c r="CE69" s="68"/>
      <c r="CF69" s="68"/>
      <c r="CG69" s="68"/>
      <c r="CH69" s="68"/>
      <c r="CI69" s="68"/>
      <c r="CJ69" s="68"/>
      <c r="CK69" s="68"/>
      <c r="CL69" s="68"/>
      <c r="CM69" s="68"/>
      <c r="CN69" s="68"/>
      <c r="CO69" s="68"/>
      <c r="CP69" s="68"/>
      <c r="CQ69" s="68"/>
      <c r="CR69" s="68"/>
      <c r="CS69" s="68"/>
      <c r="CT69" s="68"/>
      <c r="CU69" s="68"/>
      <c r="CV69" s="68"/>
      <c r="CW69" s="68"/>
      <c r="CX69" s="68"/>
      <c r="CY69" s="68"/>
      <c r="CZ69" s="68"/>
      <c r="DA69" s="68"/>
      <c r="DB69" s="68"/>
      <c r="DC69" s="68"/>
      <c r="DD69" s="68"/>
      <c r="DE69" s="68"/>
      <c r="DF69" s="68"/>
      <c r="DG69" s="68"/>
      <c r="DH69" s="68"/>
      <c r="DI69" s="68"/>
      <c r="DJ69" s="68"/>
      <c r="DK69" s="68"/>
      <c r="DL69" s="68"/>
      <c r="DM69" s="68"/>
      <c r="DN69" s="68"/>
      <c r="DO69" s="68"/>
      <c r="DP69" s="68"/>
      <c r="DQ69" s="68"/>
      <c r="DR69" s="68"/>
      <c r="DS69" s="68"/>
      <c r="DT69" s="68"/>
      <c r="DU69" s="68"/>
      <c r="DV69" s="68"/>
      <c r="DW69" s="68"/>
      <c r="DX69" s="68"/>
      <c r="DY69" s="68"/>
      <c r="DZ69" s="68"/>
      <c r="EA69" s="68"/>
      <c r="EB69" s="68"/>
      <c r="EC69" s="68"/>
      <c r="ED69" s="68"/>
      <c r="EE69" s="68"/>
      <c r="EF69" s="68"/>
      <c r="EG69" s="68"/>
      <c r="EH69" s="68"/>
      <c r="EI69" s="68"/>
      <c r="EJ69" s="68"/>
      <c r="EK69" s="68"/>
      <c r="EL69" s="68"/>
      <c r="EM69" s="68"/>
      <c r="EN69" s="68"/>
      <c r="EO69" s="68"/>
      <c r="EP69" s="68"/>
      <c r="EQ69" s="68"/>
      <c r="ER69" s="68"/>
      <c r="ES69" s="68"/>
      <c r="ET69" s="68"/>
      <c r="EU69" s="68"/>
      <c r="EV69" s="68"/>
      <c r="EW69" s="68"/>
      <c r="EX69" s="68"/>
      <c r="EY69" s="68"/>
      <c r="EZ69" s="68"/>
      <c r="FA69" s="68"/>
      <c r="FB69" s="68"/>
      <c r="FC69" s="68"/>
      <c r="FD69" s="68"/>
      <c r="FE69" s="68"/>
      <c r="FF69" s="68"/>
      <c r="FG69" s="68"/>
      <c r="FH69" s="68"/>
      <c r="FI69" s="68"/>
      <c r="FJ69" s="68"/>
      <c r="FK69" s="68"/>
      <c r="FL69" s="68"/>
      <c r="FM69" s="68"/>
      <c r="FN69" s="68"/>
      <c r="FO69" s="68"/>
      <c r="FP69" s="68"/>
      <c r="FQ69" s="68"/>
      <c r="FR69" s="68"/>
      <c r="FS69" s="68"/>
      <c r="FT69" s="68"/>
      <c r="FU69" s="68"/>
      <c r="FV69" s="68"/>
      <c r="FW69" s="68"/>
      <c r="FX69" s="68"/>
      <c r="FY69" s="68"/>
      <c r="FZ69" s="68"/>
      <c r="GA69" s="68"/>
      <c r="GB69" s="68"/>
      <c r="GC69" s="68"/>
      <c r="GD69" s="68"/>
      <c r="GE69" s="68"/>
      <c r="GF69" s="68"/>
      <c r="GG69" s="68"/>
      <c r="GH69" s="68"/>
      <c r="GI69" s="68"/>
      <c r="GJ69" s="68"/>
      <c r="GK69" s="68"/>
      <c r="GL69" s="68"/>
      <c r="GM69" s="68"/>
      <c r="GN69" s="68"/>
      <c r="GO69" s="68"/>
      <c r="GP69" s="68"/>
      <c r="GQ69" s="68"/>
      <c r="GR69" s="68"/>
      <c r="GS69" s="68"/>
      <c r="GT69" s="68"/>
      <c r="GU69" s="68"/>
      <c r="GV69" s="68"/>
      <c r="GW69" s="68"/>
      <c r="GX69" s="68"/>
      <c r="GY69" s="68"/>
      <c r="GZ69" s="68"/>
      <c r="HA69" s="68"/>
      <c r="HB69" s="68"/>
      <c r="HC69" s="68"/>
      <c r="HD69" s="68"/>
      <c r="HE69" s="68"/>
      <c r="HF69" s="68"/>
      <c r="HG69" s="68"/>
      <c r="HH69" s="68"/>
      <c r="HI69" s="68"/>
      <c r="HJ69" s="68"/>
      <c r="HK69" s="68"/>
      <c r="HL69" s="68"/>
      <c r="HM69" s="68"/>
      <c r="HN69" s="68"/>
      <c r="HO69" s="68"/>
      <c r="HP69" s="68"/>
      <c r="HQ69" s="68"/>
      <c r="HR69" s="68"/>
      <c r="HS69" s="68"/>
      <c r="HT69" s="68"/>
      <c r="HU69" s="68"/>
      <c r="HV69" s="68"/>
      <c r="HW69" s="68"/>
      <c r="HX69" s="68"/>
      <c r="HY69" s="68"/>
      <c r="HZ69" s="68"/>
      <c r="IA69" s="68"/>
      <c r="IB69" s="68"/>
      <c r="IC69" s="68"/>
      <c r="ID69" s="68"/>
      <c r="IE69" s="68"/>
      <c r="IF69" s="68"/>
      <c r="IG69" s="68"/>
      <c r="IH69" s="68"/>
      <c r="II69" s="68"/>
      <c r="IJ69" s="68"/>
      <c r="IK69" s="68"/>
      <c r="IL69" s="68"/>
      <c r="IM69" s="68"/>
      <c r="IN69" s="68"/>
      <c r="IO69" s="68"/>
      <c r="IP69" s="68"/>
      <c r="IQ69" s="68"/>
      <c r="IR69" s="68"/>
      <c r="IS69" s="68"/>
      <c r="IT69" s="68"/>
      <c r="IU69" s="68"/>
      <c r="IV69" s="68"/>
      <c r="IW69" s="68"/>
      <c r="IX69" s="68"/>
      <c r="IY69" s="68"/>
      <c r="IZ69" s="68"/>
    </row>
    <row r="70" spans="1:260" ht="15.75" customHeight="1">
      <c r="A70" s="148"/>
      <c r="B70" s="103" t="str">
        <f t="shared" ref="B70:B72" si="52">IF(B69=0,"",B69)</f>
        <v/>
      </c>
      <c r="C70" s="103" t="str">
        <f t="shared" ref="C70:C72" si="53">IF(C69=0,"",C69)</f>
        <v/>
      </c>
      <c r="D70" s="103" t="str">
        <f t="shared" ref="D70:D72" si="54">IF(D69=0,"",D69)</f>
        <v/>
      </c>
      <c r="E70" s="112"/>
      <c r="F70" s="105" t="str">
        <f>IF(E70="","",VLOOKUP(E70,報名總表及收費!$I$29:$L$140,4))</f>
        <v/>
      </c>
      <c r="G70" s="106"/>
      <c r="H70" s="107" t="str">
        <f t="shared" ca="1" si="46"/>
        <v/>
      </c>
      <c r="I70" s="108"/>
      <c r="J70" s="103" t="str">
        <f t="shared" si="38"/>
        <v/>
      </c>
      <c r="K70" s="52"/>
      <c r="L70" s="52"/>
      <c r="M70" s="52"/>
      <c r="N70" s="68"/>
      <c r="O70" s="68"/>
      <c r="P70" s="68"/>
      <c r="Q70" s="101" t="str">
        <f t="shared" ca="1" si="8"/>
        <v/>
      </c>
      <c r="R70" s="71" t="str">
        <f t="shared" si="9"/>
        <v/>
      </c>
      <c r="S70" s="71" t="e">
        <f t="shared" si="10"/>
        <v>#N/A</v>
      </c>
      <c r="T70" s="63" t="str">
        <f t="shared" si="39"/>
        <v/>
      </c>
      <c r="U70" s="68" t="e">
        <f t="shared" si="12"/>
        <v>#N/A</v>
      </c>
      <c r="V70" s="68"/>
      <c r="W70" s="68"/>
      <c r="X70" s="68"/>
      <c r="Y70" s="68"/>
      <c r="Z70" s="68"/>
      <c r="AA70" s="68"/>
      <c r="AB70" s="68"/>
      <c r="AC70" s="68"/>
      <c r="AD70" s="68"/>
      <c r="AE70" s="68"/>
      <c r="AF70" s="68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  <c r="BB70" s="68"/>
      <c r="BC70" s="68"/>
      <c r="BD70" s="68"/>
      <c r="BE70" s="68"/>
      <c r="BF70" s="68"/>
      <c r="BG70" s="68"/>
      <c r="BH70" s="68"/>
      <c r="BI70" s="68"/>
      <c r="BJ70" s="68"/>
      <c r="BK70" s="68"/>
      <c r="BL70" s="68"/>
      <c r="BM70" s="68"/>
      <c r="BN70" s="68"/>
      <c r="BO70" s="68"/>
      <c r="BP70" s="68"/>
      <c r="BQ70" s="68"/>
      <c r="BR70" s="68"/>
      <c r="BS70" s="68"/>
      <c r="BT70" s="68"/>
      <c r="BU70" s="68"/>
      <c r="BV70" s="68"/>
      <c r="BW70" s="68"/>
      <c r="BX70" s="68"/>
      <c r="BY70" s="68"/>
      <c r="BZ70" s="68"/>
      <c r="CA70" s="68"/>
      <c r="CB70" s="68"/>
      <c r="CC70" s="68"/>
      <c r="CD70" s="68"/>
      <c r="CE70" s="68"/>
      <c r="CF70" s="68"/>
      <c r="CG70" s="68"/>
      <c r="CH70" s="68"/>
      <c r="CI70" s="68"/>
      <c r="CJ70" s="68"/>
      <c r="CK70" s="68"/>
      <c r="CL70" s="68"/>
      <c r="CM70" s="68"/>
      <c r="CN70" s="68"/>
      <c r="CO70" s="68"/>
      <c r="CP70" s="68"/>
      <c r="CQ70" s="68"/>
      <c r="CR70" s="68"/>
      <c r="CS70" s="68"/>
      <c r="CT70" s="68"/>
      <c r="CU70" s="68"/>
      <c r="CV70" s="68"/>
      <c r="CW70" s="68"/>
      <c r="CX70" s="68"/>
      <c r="CY70" s="68"/>
      <c r="CZ70" s="68"/>
      <c r="DA70" s="68"/>
      <c r="DB70" s="68"/>
      <c r="DC70" s="68"/>
      <c r="DD70" s="68"/>
      <c r="DE70" s="68"/>
      <c r="DF70" s="68"/>
      <c r="DG70" s="68"/>
      <c r="DH70" s="68"/>
      <c r="DI70" s="68"/>
      <c r="DJ70" s="68"/>
      <c r="DK70" s="68"/>
      <c r="DL70" s="68"/>
      <c r="DM70" s="68"/>
      <c r="DN70" s="68"/>
      <c r="DO70" s="68"/>
      <c r="DP70" s="68"/>
      <c r="DQ70" s="68"/>
      <c r="DR70" s="68"/>
      <c r="DS70" s="68"/>
      <c r="DT70" s="68"/>
      <c r="DU70" s="68"/>
      <c r="DV70" s="68"/>
      <c r="DW70" s="68"/>
      <c r="DX70" s="68"/>
      <c r="DY70" s="68"/>
      <c r="DZ70" s="68"/>
      <c r="EA70" s="68"/>
      <c r="EB70" s="68"/>
      <c r="EC70" s="68"/>
      <c r="ED70" s="68"/>
      <c r="EE70" s="68"/>
      <c r="EF70" s="68"/>
      <c r="EG70" s="68"/>
      <c r="EH70" s="68"/>
      <c r="EI70" s="68"/>
      <c r="EJ70" s="68"/>
      <c r="EK70" s="68"/>
      <c r="EL70" s="68"/>
      <c r="EM70" s="68"/>
      <c r="EN70" s="68"/>
      <c r="EO70" s="68"/>
      <c r="EP70" s="68"/>
      <c r="EQ70" s="68"/>
      <c r="ER70" s="68"/>
      <c r="ES70" s="68"/>
      <c r="ET70" s="68"/>
      <c r="EU70" s="68"/>
      <c r="EV70" s="68"/>
      <c r="EW70" s="68"/>
      <c r="EX70" s="68"/>
      <c r="EY70" s="68"/>
      <c r="EZ70" s="68"/>
      <c r="FA70" s="68"/>
      <c r="FB70" s="68"/>
      <c r="FC70" s="68"/>
      <c r="FD70" s="68"/>
      <c r="FE70" s="68"/>
      <c r="FF70" s="68"/>
      <c r="FG70" s="68"/>
      <c r="FH70" s="68"/>
      <c r="FI70" s="68"/>
      <c r="FJ70" s="68"/>
      <c r="FK70" s="68"/>
      <c r="FL70" s="68"/>
      <c r="FM70" s="68"/>
      <c r="FN70" s="68"/>
      <c r="FO70" s="68"/>
      <c r="FP70" s="68"/>
      <c r="FQ70" s="68"/>
      <c r="FR70" s="68"/>
      <c r="FS70" s="68"/>
      <c r="FT70" s="68"/>
      <c r="FU70" s="68"/>
      <c r="FV70" s="68"/>
      <c r="FW70" s="68"/>
      <c r="FX70" s="68"/>
      <c r="FY70" s="68"/>
      <c r="FZ70" s="68"/>
      <c r="GA70" s="68"/>
      <c r="GB70" s="68"/>
      <c r="GC70" s="68"/>
      <c r="GD70" s="68"/>
      <c r="GE70" s="68"/>
      <c r="GF70" s="68"/>
      <c r="GG70" s="68"/>
      <c r="GH70" s="68"/>
      <c r="GI70" s="68"/>
      <c r="GJ70" s="68"/>
      <c r="GK70" s="68"/>
      <c r="GL70" s="68"/>
      <c r="GM70" s="68"/>
      <c r="GN70" s="68"/>
      <c r="GO70" s="68"/>
      <c r="GP70" s="68"/>
      <c r="GQ70" s="68"/>
      <c r="GR70" s="68"/>
      <c r="GS70" s="68"/>
      <c r="GT70" s="68"/>
      <c r="GU70" s="68"/>
      <c r="GV70" s="68"/>
      <c r="GW70" s="68"/>
      <c r="GX70" s="68"/>
      <c r="GY70" s="68"/>
      <c r="GZ70" s="68"/>
      <c r="HA70" s="68"/>
      <c r="HB70" s="68"/>
      <c r="HC70" s="68"/>
      <c r="HD70" s="68"/>
      <c r="HE70" s="68"/>
      <c r="HF70" s="68"/>
      <c r="HG70" s="68"/>
      <c r="HH70" s="68"/>
      <c r="HI70" s="68"/>
      <c r="HJ70" s="68"/>
      <c r="HK70" s="68"/>
      <c r="HL70" s="68"/>
      <c r="HM70" s="68"/>
      <c r="HN70" s="68"/>
      <c r="HO70" s="68"/>
      <c r="HP70" s="68"/>
      <c r="HQ70" s="68"/>
      <c r="HR70" s="68"/>
      <c r="HS70" s="68"/>
      <c r="HT70" s="68"/>
      <c r="HU70" s="68"/>
      <c r="HV70" s="68"/>
      <c r="HW70" s="68"/>
      <c r="HX70" s="68"/>
      <c r="HY70" s="68"/>
      <c r="HZ70" s="68"/>
      <c r="IA70" s="68"/>
      <c r="IB70" s="68"/>
      <c r="IC70" s="68"/>
      <c r="ID70" s="68"/>
      <c r="IE70" s="68"/>
      <c r="IF70" s="68"/>
      <c r="IG70" s="68"/>
      <c r="IH70" s="68"/>
      <c r="II70" s="68"/>
      <c r="IJ70" s="68"/>
      <c r="IK70" s="68"/>
      <c r="IL70" s="68"/>
      <c r="IM70" s="68"/>
      <c r="IN70" s="68"/>
      <c r="IO70" s="68"/>
      <c r="IP70" s="68"/>
      <c r="IQ70" s="68"/>
      <c r="IR70" s="68"/>
      <c r="IS70" s="68"/>
      <c r="IT70" s="68"/>
      <c r="IU70" s="68"/>
      <c r="IV70" s="68"/>
      <c r="IW70" s="68"/>
      <c r="IX70" s="68"/>
      <c r="IY70" s="68"/>
      <c r="IZ70" s="68"/>
    </row>
    <row r="71" spans="1:260" ht="15.75" customHeight="1">
      <c r="A71" s="148"/>
      <c r="B71" s="103" t="str">
        <f t="shared" si="52"/>
        <v/>
      </c>
      <c r="C71" s="103" t="str">
        <f t="shared" si="53"/>
        <v/>
      </c>
      <c r="D71" s="103" t="str">
        <f t="shared" si="54"/>
        <v/>
      </c>
      <c r="E71" s="112"/>
      <c r="F71" s="105" t="str">
        <f>IF(E71="","",VLOOKUP(E71,報名總表及收費!$I$29:$L$140,4))</f>
        <v/>
      </c>
      <c r="G71" s="106"/>
      <c r="H71" s="107" t="str">
        <f t="shared" ca="1" si="16"/>
        <v/>
      </c>
      <c r="I71" s="108"/>
      <c r="J71" s="103" t="str">
        <f t="shared" si="38"/>
        <v/>
      </c>
      <c r="K71" s="52"/>
      <c r="L71" s="52"/>
      <c r="M71" s="52"/>
      <c r="N71" s="68"/>
      <c r="O71" s="68"/>
      <c r="P71" s="68"/>
      <c r="Q71" s="101" t="str">
        <f t="shared" ca="1" si="8"/>
        <v/>
      </c>
      <c r="R71" s="71" t="str">
        <f t="shared" si="9"/>
        <v/>
      </c>
      <c r="S71" s="71" t="e">
        <f t="shared" si="10"/>
        <v>#N/A</v>
      </c>
      <c r="T71" s="63" t="str">
        <f t="shared" si="39"/>
        <v/>
      </c>
      <c r="U71" s="68" t="e">
        <f t="shared" si="12"/>
        <v>#N/A</v>
      </c>
      <c r="V71" s="68"/>
      <c r="W71" s="68"/>
      <c r="X71" s="68"/>
      <c r="Y71" s="68"/>
      <c r="Z71" s="68"/>
      <c r="AA71" s="68"/>
      <c r="AB71" s="68"/>
      <c r="AC71" s="68"/>
      <c r="AD71" s="68"/>
      <c r="AE71" s="68"/>
      <c r="AF71" s="68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  <c r="BB71" s="68"/>
      <c r="BC71" s="68"/>
      <c r="BD71" s="68"/>
      <c r="BE71" s="68"/>
      <c r="BF71" s="68"/>
      <c r="BG71" s="68"/>
      <c r="BH71" s="68"/>
      <c r="BI71" s="68"/>
      <c r="BJ71" s="68"/>
      <c r="BK71" s="68"/>
      <c r="BL71" s="68"/>
      <c r="BM71" s="68"/>
      <c r="BN71" s="68"/>
      <c r="BO71" s="68"/>
      <c r="BP71" s="68"/>
      <c r="BQ71" s="68"/>
      <c r="BR71" s="68"/>
      <c r="BS71" s="68"/>
      <c r="BT71" s="68"/>
      <c r="BU71" s="68"/>
      <c r="BV71" s="68"/>
      <c r="BW71" s="68"/>
      <c r="BX71" s="68"/>
      <c r="BY71" s="68"/>
      <c r="BZ71" s="68"/>
      <c r="CA71" s="68"/>
      <c r="CB71" s="68"/>
      <c r="CC71" s="68"/>
      <c r="CD71" s="68"/>
      <c r="CE71" s="68"/>
      <c r="CF71" s="68"/>
      <c r="CG71" s="68"/>
      <c r="CH71" s="68"/>
      <c r="CI71" s="68"/>
      <c r="CJ71" s="68"/>
      <c r="CK71" s="68"/>
      <c r="CL71" s="68"/>
      <c r="CM71" s="68"/>
      <c r="CN71" s="68"/>
      <c r="CO71" s="68"/>
      <c r="CP71" s="68"/>
      <c r="CQ71" s="68"/>
      <c r="CR71" s="68"/>
      <c r="CS71" s="68"/>
      <c r="CT71" s="68"/>
      <c r="CU71" s="68"/>
      <c r="CV71" s="68"/>
      <c r="CW71" s="68"/>
      <c r="CX71" s="68"/>
      <c r="CY71" s="68"/>
      <c r="CZ71" s="68"/>
      <c r="DA71" s="68"/>
      <c r="DB71" s="68"/>
      <c r="DC71" s="68"/>
      <c r="DD71" s="68"/>
      <c r="DE71" s="68"/>
      <c r="DF71" s="68"/>
      <c r="DG71" s="68"/>
      <c r="DH71" s="68"/>
      <c r="DI71" s="68"/>
      <c r="DJ71" s="68"/>
      <c r="DK71" s="68"/>
      <c r="DL71" s="68"/>
      <c r="DM71" s="68"/>
      <c r="DN71" s="68"/>
      <c r="DO71" s="68"/>
      <c r="DP71" s="68"/>
      <c r="DQ71" s="68"/>
      <c r="DR71" s="68"/>
      <c r="DS71" s="68"/>
      <c r="DT71" s="68"/>
      <c r="DU71" s="68"/>
      <c r="DV71" s="68"/>
      <c r="DW71" s="68"/>
      <c r="DX71" s="68"/>
      <c r="DY71" s="68"/>
      <c r="DZ71" s="68"/>
      <c r="EA71" s="68"/>
      <c r="EB71" s="68"/>
      <c r="EC71" s="68"/>
      <c r="ED71" s="68"/>
      <c r="EE71" s="68"/>
      <c r="EF71" s="68"/>
      <c r="EG71" s="68"/>
      <c r="EH71" s="68"/>
      <c r="EI71" s="68"/>
      <c r="EJ71" s="68"/>
      <c r="EK71" s="68"/>
      <c r="EL71" s="68"/>
      <c r="EM71" s="68"/>
      <c r="EN71" s="68"/>
      <c r="EO71" s="68"/>
      <c r="EP71" s="68"/>
      <c r="EQ71" s="68"/>
      <c r="ER71" s="68"/>
      <c r="ES71" s="68"/>
      <c r="ET71" s="68"/>
      <c r="EU71" s="68"/>
      <c r="EV71" s="68"/>
      <c r="EW71" s="68"/>
      <c r="EX71" s="68"/>
      <c r="EY71" s="68"/>
      <c r="EZ71" s="68"/>
      <c r="FA71" s="68"/>
      <c r="FB71" s="68"/>
      <c r="FC71" s="68"/>
      <c r="FD71" s="68"/>
      <c r="FE71" s="68"/>
      <c r="FF71" s="68"/>
      <c r="FG71" s="68"/>
      <c r="FH71" s="68"/>
      <c r="FI71" s="68"/>
      <c r="FJ71" s="68"/>
      <c r="FK71" s="68"/>
      <c r="FL71" s="68"/>
      <c r="FM71" s="68"/>
      <c r="FN71" s="68"/>
      <c r="FO71" s="68"/>
      <c r="FP71" s="68"/>
      <c r="FQ71" s="68"/>
      <c r="FR71" s="68"/>
      <c r="FS71" s="68"/>
      <c r="FT71" s="68"/>
      <c r="FU71" s="68"/>
      <c r="FV71" s="68"/>
      <c r="FW71" s="68"/>
      <c r="FX71" s="68"/>
      <c r="FY71" s="68"/>
      <c r="FZ71" s="68"/>
      <c r="GA71" s="68"/>
      <c r="GB71" s="68"/>
      <c r="GC71" s="68"/>
      <c r="GD71" s="68"/>
      <c r="GE71" s="68"/>
      <c r="GF71" s="68"/>
      <c r="GG71" s="68"/>
      <c r="GH71" s="68"/>
      <c r="GI71" s="68"/>
      <c r="GJ71" s="68"/>
      <c r="GK71" s="68"/>
      <c r="GL71" s="68"/>
      <c r="GM71" s="68"/>
      <c r="GN71" s="68"/>
      <c r="GO71" s="68"/>
      <c r="GP71" s="68"/>
      <c r="GQ71" s="68"/>
      <c r="GR71" s="68"/>
      <c r="GS71" s="68"/>
      <c r="GT71" s="68"/>
      <c r="GU71" s="68"/>
      <c r="GV71" s="68"/>
      <c r="GW71" s="68"/>
      <c r="GX71" s="68"/>
      <c r="GY71" s="68"/>
      <c r="GZ71" s="68"/>
      <c r="HA71" s="68"/>
      <c r="HB71" s="68"/>
      <c r="HC71" s="68"/>
      <c r="HD71" s="68"/>
      <c r="HE71" s="68"/>
      <c r="HF71" s="68"/>
      <c r="HG71" s="68"/>
      <c r="HH71" s="68"/>
      <c r="HI71" s="68"/>
      <c r="HJ71" s="68"/>
      <c r="HK71" s="68"/>
      <c r="HL71" s="68"/>
      <c r="HM71" s="68"/>
      <c r="HN71" s="68"/>
      <c r="HO71" s="68"/>
      <c r="HP71" s="68"/>
      <c r="HQ71" s="68"/>
      <c r="HR71" s="68"/>
      <c r="HS71" s="68"/>
      <c r="HT71" s="68"/>
      <c r="HU71" s="68"/>
      <c r="HV71" s="68"/>
      <c r="HW71" s="68"/>
      <c r="HX71" s="68"/>
      <c r="HY71" s="68"/>
      <c r="HZ71" s="68"/>
      <c r="IA71" s="68"/>
      <c r="IB71" s="68"/>
      <c r="IC71" s="68"/>
      <c r="ID71" s="68"/>
      <c r="IE71" s="68"/>
      <c r="IF71" s="68"/>
      <c r="IG71" s="68"/>
      <c r="IH71" s="68"/>
      <c r="II71" s="68"/>
      <c r="IJ71" s="68"/>
      <c r="IK71" s="68"/>
      <c r="IL71" s="68"/>
      <c r="IM71" s="68"/>
      <c r="IN71" s="68"/>
      <c r="IO71" s="68"/>
      <c r="IP71" s="68"/>
      <c r="IQ71" s="68"/>
      <c r="IR71" s="68"/>
      <c r="IS71" s="68"/>
      <c r="IT71" s="68"/>
      <c r="IU71" s="68"/>
      <c r="IV71" s="68"/>
      <c r="IW71" s="68"/>
      <c r="IX71" s="68"/>
      <c r="IY71" s="68"/>
      <c r="IZ71" s="68"/>
    </row>
    <row r="72" spans="1:260" ht="15.75" customHeight="1">
      <c r="A72" s="148"/>
      <c r="B72" s="103" t="str">
        <f t="shared" si="52"/>
        <v/>
      </c>
      <c r="C72" s="103" t="str">
        <f t="shared" si="53"/>
        <v/>
      </c>
      <c r="D72" s="103" t="str">
        <f t="shared" si="54"/>
        <v/>
      </c>
      <c r="E72" s="112"/>
      <c r="F72" s="105" t="str">
        <f>IF(E72="","",VLOOKUP(E72,報名總表及收費!$I$29:$L$140,4))</f>
        <v/>
      </c>
      <c r="G72" s="106"/>
      <c r="H72" s="107" t="str">
        <f t="shared" ca="1" si="16"/>
        <v/>
      </c>
      <c r="I72" s="108"/>
      <c r="J72" s="103" t="str">
        <f t="shared" si="38"/>
        <v/>
      </c>
      <c r="K72" s="52"/>
      <c r="L72" s="52"/>
      <c r="M72" s="52"/>
      <c r="N72" s="68"/>
      <c r="O72" s="68"/>
      <c r="P72" s="68"/>
      <c r="Q72" s="101" t="str">
        <f t="shared" ca="1" si="8"/>
        <v/>
      </c>
      <c r="R72" s="71" t="str">
        <f t="shared" si="9"/>
        <v/>
      </c>
      <c r="S72" s="71" t="e">
        <f t="shared" si="10"/>
        <v>#N/A</v>
      </c>
      <c r="T72" s="63" t="str">
        <f t="shared" si="39"/>
        <v/>
      </c>
      <c r="U72" s="68" t="e">
        <f t="shared" si="12"/>
        <v>#N/A</v>
      </c>
      <c r="V72" s="68"/>
      <c r="W72" s="68"/>
      <c r="X72" s="68"/>
      <c r="Y72" s="68"/>
      <c r="Z72" s="68"/>
      <c r="AA72" s="68"/>
      <c r="AB72" s="68"/>
      <c r="AC72" s="68"/>
      <c r="AD72" s="68"/>
      <c r="AE72" s="68"/>
      <c r="AF72" s="68"/>
      <c r="AG72" s="68"/>
      <c r="AH72" s="68"/>
      <c r="AI72" s="68"/>
      <c r="AJ72" s="68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  <c r="BB72" s="68"/>
      <c r="BC72" s="68"/>
      <c r="BD72" s="68"/>
      <c r="BE72" s="68"/>
      <c r="BF72" s="68"/>
      <c r="BG72" s="68"/>
      <c r="BH72" s="68"/>
      <c r="BI72" s="68"/>
      <c r="BJ72" s="68"/>
      <c r="BK72" s="68"/>
      <c r="BL72" s="68"/>
      <c r="BM72" s="68"/>
      <c r="BN72" s="68"/>
      <c r="BO72" s="68"/>
      <c r="BP72" s="68"/>
      <c r="BQ72" s="68"/>
      <c r="BR72" s="68"/>
      <c r="BS72" s="68"/>
      <c r="BT72" s="68"/>
      <c r="BU72" s="68"/>
      <c r="BV72" s="68"/>
      <c r="BW72" s="68"/>
      <c r="BX72" s="68"/>
      <c r="BY72" s="68"/>
      <c r="BZ72" s="68"/>
      <c r="CA72" s="68"/>
      <c r="CB72" s="68"/>
      <c r="CC72" s="68"/>
      <c r="CD72" s="68"/>
      <c r="CE72" s="68"/>
      <c r="CF72" s="68"/>
      <c r="CG72" s="68"/>
      <c r="CH72" s="68"/>
      <c r="CI72" s="68"/>
      <c r="CJ72" s="68"/>
      <c r="CK72" s="68"/>
      <c r="CL72" s="68"/>
      <c r="CM72" s="68"/>
      <c r="CN72" s="68"/>
      <c r="CO72" s="68"/>
      <c r="CP72" s="68"/>
      <c r="CQ72" s="68"/>
      <c r="CR72" s="68"/>
      <c r="CS72" s="68"/>
      <c r="CT72" s="68"/>
      <c r="CU72" s="68"/>
      <c r="CV72" s="68"/>
      <c r="CW72" s="68"/>
      <c r="CX72" s="68"/>
      <c r="CY72" s="68"/>
      <c r="CZ72" s="68"/>
      <c r="DA72" s="68"/>
      <c r="DB72" s="68"/>
      <c r="DC72" s="68"/>
      <c r="DD72" s="68"/>
      <c r="DE72" s="68"/>
      <c r="DF72" s="68"/>
      <c r="DG72" s="68"/>
      <c r="DH72" s="68"/>
      <c r="DI72" s="68"/>
      <c r="DJ72" s="68"/>
      <c r="DK72" s="68"/>
      <c r="DL72" s="68"/>
      <c r="DM72" s="68"/>
      <c r="DN72" s="68"/>
      <c r="DO72" s="68"/>
      <c r="DP72" s="68"/>
      <c r="DQ72" s="68"/>
      <c r="DR72" s="68"/>
      <c r="DS72" s="68"/>
      <c r="DT72" s="68"/>
      <c r="DU72" s="68"/>
      <c r="DV72" s="68"/>
      <c r="DW72" s="68"/>
      <c r="DX72" s="68"/>
      <c r="DY72" s="68"/>
      <c r="DZ72" s="68"/>
      <c r="EA72" s="68"/>
      <c r="EB72" s="68"/>
      <c r="EC72" s="68"/>
      <c r="ED72" s="68"/>
      <c r="EE72" s="68"/>
      <c r="EF72" s="68"/>
      <c r="EG72" s="68"/>
      <c r="EH72" s="68"/>
      <c r="EI72" s="68"/>
      <c r="EJ72" s="68"/>
      <c r="EK72" s="68"/>
      <c r="EL72" s="68"/>
      <c r="EM72" s="68"/>
      <c r="EN72" s="68"/>
      <c r="EO72" s="68"/>
      <c r="EP72" s="68"/>
      <c r="EQ72" s="68"/>
      <c r="ER72" s="68"/>
      <c r="ES72" s="68"/>
      <c r="ET72" s="68"/>
      <c r="EU72" s="68"/>
      <c r="EV72" s="68"/>
      <c r="EW72" s="68"/>
      <c r="EX72" s="68"/>
      <c r="EY72" s="68"/>
      <c r="EZ72" s="68"/>
      <c r="FA72" s="68"/>
      <c r="FB72" s="68"/>
      <c r="FC72" s="68"/>
      <c r="FD72" s="68"/>
      <c r="FE72" s="68"/>
      <c r="FF72" s="68"/>
      <c r="FG72" s="68"/>
      <c r="FH72" s="68"/>
      <c r="FI72" s="68"/>
      <c r="FJ72" s="68"/>
      <c r="FK72" s="68"/>
      <c r="FL72" s="68"/>
      <c r="FM72" s="68"/>
      <c r="FN72" s="68"/>
      <c r="FO72" s="68"/>
      <c r="FP72" s="68"/>
      <c r="FQ72" s="68"/>
      <c r="FR72" s="68"/>
      <c r="FS72" s="68"/>
      <c r="FT72" s="68"/>
      <c r="FU72" s="68"/>
      <c r="FV72" s="68"/>
      <c r="FW72" s="68"/>
      <c r="FX72" s="68"/>
      <c r="FY72" s="68"/>
      <c r="FZ72" s="68"/>
      <c r="GA72" s="68"/>
      <c r="GB72" s="68"/>
      <c r="GC72" s="68"/>
      <c r="GD72" s="68"/>
      <c r="GE72" s="68"/>
      <c r="GF72" s="68"/>
      <c r="GG72" s="68"/>
      <c r="GH72" s="68"/>
      <c r="GI72" s="68"/>
      <c r="GJ72" s="68"/>
      <c r="GK72" s="68"/>
      <c r="GL72" s="68"/>
      <c r="GM72" s="68"/>
      <c r="GN72" s="68"/>
      <c r="GO72" s="68"/>
      <c r="GP72" s="68"/>
      <c r="GQ72" s="68"/>
      <c r="GR72" s="68"/>
      <c r="GS72" s="68"/>
      <c r="GT72" s="68"/>
      <c r="GU72" s="68"/>
      <c r="GV72" s="68"/>
      <c r="GW72" s="68"/>
      <c r="GX72" s="68"/>
      <c r="GY72" s="68"/>
      <c r="GZ72" s="68"/>
      <c r="HA72" s="68"/>
      <c r="HB72" s="68"/>
      <c r="HC72" s="68"/>
      <c r="HD72" s="68"/>
      <c r="HE72" s="68"/>
      <c r="HF72" s="68"/>
      <c r="HG72" s="68"/>
      <c r="HH72" s="68"/>
      <c r="HI72" s="68"/>
      <c r="HJ72" s="68"/>
      <c r="HK72" s="68"/>
      <c r="HL72" s="68"/>
      <c r="HM72" s="68"/>
      <c r="HN72" s="68"/>
      <c r="HO72" s="68"/>
      <c r="HP72" s="68"/>
      <c r="HQ72" s="68"/>
      <c r="HR72" s="68"/>
      <c r="HS72" s="68"/>
      <c r="HT72" s="68"/>
      <c r="HU72" s="68"/>
      <c r="HV72" s="68"/>
      <c r="HW72" s="68"/>
      <c r="HX72" s="68"/>
      <c r="HY72" s="68"/>
      <c r="HZ72" s="68"/>
      <c r="IA72" s="68"/>
      <c r="IB72" s="68"/>
      <c r="IC72" s="68"/>
      <c r="ID72" s="68"/>
      <c r="IE72" s="68"/>
      <c r="IF72" s="68"/>
      <c r="IG72" s="68"/>
      <c r="IH72" s="68"/>
      <c r="II72" s="68"/>
      <c r="IJ72" s="68"/>
      <c r="IK72" s="68"/>
      <c r="IL72" s="68"/>
      <c r="IM72" s="68"/>
      <c r="IN72" s="68"/>
      <c r="IO72" s="68"/>
      <c r="IP72" s="68"/>
      <c r="IQ72" s="68"/>
      <c r="IR72" s="68"/>
      <c r="IS72" s="68"/>
      <c r="IT72" s="68"/>
      <c r="IU72" s="68"/>
      <c r="IV72" s="68"/>
      <c r="IW72" s="68"/>
      <c r="IX72" s="68"/>
      <c r="IY72" s="68"/>
      <c r="IZ72" s="68"/>
    </row>
    <row r="73" spans="1:260" ht="15.75" customHeight="1">
      <c r="A73" s="147" t="s">
        <v>64</v>
      </c>
      <c r="B73" s="95"/>
      <c r="C73" s="95"/>
      <c r="D73" s="95"/>
      <c r="E73" s="96"/>
      <c r="F73" s="97" t="str">
        <f>IF(E73="","",VLOOKUP(E73,報名總表及收費!$I$29:$L$140,4))</f>
        <v/>
      </c>
      <c r="G73" s="98"/>
      <c r="H73" s="99" t="str">
        <f t="shared" ca="1" si="16"/>
        <v/>
      </c>
      <c r="I73" s="100"/>
      <c r="J73" s="94" t="str">
        <f t="shared" si="38"/>
        <v/>
      </c>
      <c r="K73" s="52"/>
      <c r="L73" s="52"/>
      <c r="M73" s="52"/>
      <c r="N73" s="68"/>
      <c r="O73" s="68"/>
      <c r="P73" s="68"/>
      <c r="Q73" s="101" t="str">
        <f t="shared" ca="1" si="8"/>
        <v/>
      </c>
      <c r="R73" s="71" t="str">
        <f t="shared" si="9"/>
        <v/>
      </c>
      <c r="S73" s="71" t="str">
        <f t="shared" si="10"/>
        <v/>
      </c>
      <c r="T73" s="63" t="str">
        <f t="shared" si="39"/>
        <v/>
      </c>
      <c r="U73" s="68" t="str">
        <f t="shared" si="12"/>
        <v/>
      </c>
      <c r="V73" s="68"/>
      <c r="W73" s="68"/>
      <c r="X73" s="68"/>
      <c r="Y73" s="68"/>
      <c r="Z73" s="68"/>
      <c r="AA73" s="68"/>
      <c r="AB73" s="68"/>
      <c r="AC73" s="68"/>
      <c r="AD73" s="68"/>
      <c r="AE73" s="68"/>
      <c r="AF73" s="68"/>
      <c r="AG73" s="68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  <c r="BC73" s="68"/>
      <c r="BD73" s="68"/>
      <c r="BE73" s="68"/>
      <c r="BF73" s="68"/>
      <c r="BG73" s="68"/>
      <c r="BH73" s="68"/>
      <c r="BI73" s="68"/>
      <c r="BJ73" s="68"/>
      <c r="BK73" s="68"/>
      <c r="BL73" s="68"/>
      <c r="BM73" s="68"/>
      <c r="BN73" s="68"/>
      <c r="BO73" s="68"/>
      <c r="BP73" s="68"/>
      <c r="BQ73" s="68"/>
      <c r="BR73" s="68"/>
      <c r="BS73" s="68"/>
      <c r="BT73" s="68"/>
      <c r="BU73" s="68"/>
      <c r="BV73" s="68"/>
      <c r="BW73" s="68"/>
      <c r="BX73" s="68"/>
      <c r="BY73" s="68"/>
      <c r="BZ73" s="68"/>
      <c r="CA73" s="68"/>
      <c r="CB73" s="68"/>
      <c r="CC73" s="68"/>
      <c r="CD73" s="68"/>
      <c r="CE73" s="68"/>
      <c r="CF73" s="68"/>
      <c r="CG73" s="68"/>
      <c r="CH73" s="68"/>
      <c r="CI73" s="68"/>
      <c r="CJ73" s="68"/>
      <c r="CK73" s="68"/>
      <c r="CL73" s="68"/>
      <c r="CM73" s="68"/>
      <c r="CN73" s="68"/>
      <c r="CO73" s="68"/>
      <c r="CP73" s="68"/>
      <c r="CQ73" s="68"/>
      <c r="CR73" s="68"/>
      <c r="CS73" s="68"/>
      <c r="CT73" s="68"/>
      <c r="CU73" s="68"/>
      <c r="CV73" s="68"/>
      <c r="CW73" s="68"/>
      <c r="CX73" s="68"/>
      <c r="CY73" s="68"/>
      <c r="CZ73" s="68"/>
      <c r="DA73" s="68"/>
      <c r="DB73" s="68"/>
      <c r="DC73" s="68"/>
      <c r="DD73" s="68"/>
      <c r="DE73" s="68"/>
      <c r="DF73" s="68"/>
      <c r="DG73" s="68"/>
      <c r="DH73" s="68"/>
      <c r="DI73" s="68"/>
      <c r="DJ73" s="68"/>
      <c r="DK73" s="68"/>
      <c r="DL73" s="68"/>
      <c r="DM73" s="68"/>
      <c r="DN73" s="68"/>
      <c r="DO73" s="68"/>
      <c r="DP73" s="68"/>
      <c r="DQ73" s="68"/>
      <c r="DR73" s="68"/>
      <c r="DS73" s="68"/>
      <c r="DT73" s="68"/>
      <c r="DU73" s="68"/>
      <c r="DV73" s="68"/>
      <c r="DW73" s="68"/>
      <c r="DX73" s="68"/>
      <c r="DY73" s="68"/>
      <c r="DZ73" s="68"/>
      <c r="EA73" s="68"/>
      <c r="EB73" s="68"/>
      <c r="EC73" s="68"/>
      <c r="ED73" s="68"/>
      <c r="EE73" s="68"/>
      <c r="EF73" s="68"/>
      <c r="EG73" s="68"/>
      <c r="EH73" s="68"/>
      <c r="EI73" s="68"/>
      <c r="EJ73" s="68"/>
      <c r="EK73" s="68"/>
      <c r="EL73" s="68"/>
      <c r="EM73" s="68"/>
      <c r="EN73" s="68"/>
      <c r="EO73" s="68"/>
      <c r="EP73" s="68"/>
      <c r="EQ73" s="68"/>
      <c r="ER73" s="68"/>
      <c r="ES73" s="68"/>
      <c r="ET73" s="68"/>
      <c r="EU73" s="68"/>
      <c r="EV73" s="68"/>
      <c r="EW73" s="68"/>
      <c r="EX73" s="68"/>
      <c r="EY73" s="68"/>
      <c r="EZ73" s="68"/>
      <c r="FA73" s="68"/>
      <c r="FB73" s="68"/>
      <c r="FC73" s="68"/>
      <c r="FD73" s="68"/>
      <c r="FE73" s="68"/>
      <c r="FF73" s="68"/>
      <c r="FG73" s="68"/>
      <c r="FH73" s="68"/>
      <c r="FI73" s="68"/>
      <c r="FJ73" s="68"/>
      <c r="FK73" s="68"/>
      <c r="FL73" s="68"/>
      <c r="FM73" s="68"/>
      <c r="FN73" s="68"/>
      <c r="FO73" s="68"/>
      <c r="FP73" s="68"/>
      <c r="FQ73" s="68"/>
      <c r="FR73" s="68"/>
      <c r="FS73" s="68"/>
      <c r="FT73" s="68"/>
      <c r="FU73" s="68"/>
      <c r="FV73" s="68"/>
      <c r="FW73" s="68"/>
      <c r="FX73" s="68"/>
      <c r="FY73" s="68"/>
      <c r="FZ73" s="68"/>
      <c r="GA73" s="68"/>
      <c r="GB73" s="68"/>
      <c r="GC73" s="68"/>
      <c r="GD73" s="68"/>
      <c r="GE73" s="68"/>
      <c r="GF73" s="68"/>
      <c r="GG73" s="68"/>
      <c r="GH73" s="68"/>
      <c r="GI73" s="68"/>
      <c r="GJ73" s="68"/>
      <c r="GK73" s="68"/>
      <c r="GL73" s="68"/>
      <c r="GM73" s="68"/>
      <c r="GN73" s="68"/>
      <c r="GO73" s="68"/>
      <c r="GP73" s="68"/>
      <c r="GQ73" s="68"/>
      <c r="GR73" s="68"/>
      <c r="GS73" s="68"/>
      <c r="GT73" s="68"/>
      <c r="GU73" s="68"/>
      <c r="GV73" s="68"/>
      <c r="GW73" s="68"/>
      <c r="GX73" s="68"/>
      <c r="GY73" s="68"/>
      <c r="GZ73" s="68"/>
      <c r="HA73" s="68"/>
      <c r="HB73" s="68"/>
      <c r="HC73" s="68"/>
      <c r="HD73" s="68"/>
      <c r="HE73" s="68"/>
      <c r="HF73" s="68"/>
      <c r="HG73" s="68"/>
      <c r="HH73" s="68"/>
      <c r="HI73" s="68"/>
      <c r="HJ73" s="68"/>
      <c r="HK73" s="68"/>
      <c r="HL73" s="68"/>
      <c r="HM73" s="68"/>
      <c r="HN73" s="68"/>
      <c r="HO73" s="68"/>
      <c r="HP73" s="68"/>
      <c r="HQ73" s="68"/>
      <c r="HR73" s="68"/>
      <c r="HS73" s="68"/>
      <c r="HT73" s="68"/>
      <c r="HU73" s="68"/>
      <c r="HV73" s="68"/>
      <c r="HW73" s="68"/>
      <c r="HX73" s="68"/>
      <c r="HY73" s="68"/>
      <c r="HZ73" s="68"/>
      <c r="IA73" s="68"/>
      <c r="IB73" s="68"/>
      <c r="IC73" s="68"/>
      <c r="ID73" s="68"/>
      <c r="IE73" s="68"/>
      <c r="IF73" s="68"/>
      <c r="IG73" s="68"/>
      <c r="IH73" s="68"/>
      <c r="II73" s="68"/>
      <c r="IJ73" s="68"/>
      <c r="IK73" s="68"/>
      <c r="IL73" s="68"/>
      <c r="IM73" s="68"/>
      <c r="IN73" s="68"/>
      <c r="IO73" s="68"/>
      <c r="IP73" s="68"/>
      <c r="IQ73" s="68"/>
      <c r="IR73" s="68"/>
      <c r="IS73" s="68"/>
      <c r="IT73" s="68"/>
      <c r="IU73" s="68"/>
      <c r="IV73" s="68"/>
      <c r="IW73" s="68"/>
      <c r="IX73" s="68"/>
      <c r="IY73" s="68"/>
      <c r="IZ73" s="68"/>
    </row>
    <row r="74" spans="1:260" ht="15.75" customHeight="1">
      <c r="A74" s="147"/>
      <c r="B74" s="94" t="str">
        <f t="shared" ref="B74:B76" si="55">IF(B73=0,"",B73)</f>
        <v/>
      </c>
      <c r="C74" s="94" t="str">
        <f t="shared" ref="C74:C76" si="56">IF(C73=0,"",C73)</f>
        <v/>
      </c>
      <c r="D74" s="94" t="str">
        <f t="shared" ref="D74:D76" si="57">IF(D73=0,"",D73)</f>
        <v/>
      </c>
      <c r="E74" s="96"/>
      <c r="F74" s="97" t="str">
        <f>IF(E74="","",VLOOKUP(E74,報名總表及收費!$I$29:$L$140,4))</f>
        <v/>
      </c>
      <c r="G74" s="102"/>
      <c r="H74" s="99" t="str">
        <f t="shared" ca="1" si="16"/>
        <v/>
      </c>
      <c r="I74" s="100"/>
      <c r="J74" s="94" t="str">
        <f t="shared" si="38"/>
        <v/>
      </c>
      <c r="K74" s="52"/>
      <c r="L74" s="52"/>
      <c r="M74" s="52"/>
      <c r="N74" s="68"/>
      <c r="O74" s="68"/>
      <c r="P74" s="68"/>
      <c r="Q74" s="101" t="str">
        <f t="shared" ca="1" si="8"/>
        <v/>
      </c>
      <c r="R74" s="71" t="str">
        <f t="shared" si="9"/>
        <v/>
      </c>
      <c r="S74" s="71" t="e">
        <f t="shared" si="10"/>
        <v>#N/A</v>
      </c>
      <c r="T74" s="63" t="str">
        <f t="shared" si="39"/>
        <v/>
      </c>
      <c r="U74" s="68" t="e">
        <f t="shared" si="12"/>
        <v>#N/A</v>
      </c>
      <c r="V74" s="68"/>
      <c r="W74" s="68"/>
      <c r="X74" s="68"/>
      <c r="Y74" s="68"/>
      <c r="Z74" s="68"/>
      <c r="AA74" s="68"/>
      <c r="AB74" s="68"/>
      <c r="AC74" s="68"/>
      <c r="AD74" s="68"/>
      <c r="AE74" s="68"/>
      <c r="AF74" s="68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  <c r="BC74" s="68"/>
      <c r="BD74" s="68"/>
      <c r="BE74" s="68"/>
      <c r="BF74" s="68"/>
      <c r="BG74" s="68"/>
      <c r="BH74" s="68"/>
      <c r="BI74" s="68"/>
      <c r="BJ74" s="68"/>
      <c r="BK74" s="68"/>
      <c r="BL74" s="68"/>
      <c r="BM74" s="68"/>
      <c r="BN74" s="68"/>
      <c r="BO74" s="68"/>
      <c r="BP74" s="68"/>
      <c r="BQ74" s="68"/>
      <c r="BR74" s="68"/>
      <c r="BS74" s="68"/>
      <c r="BT74" s="68"/>
      <c r="BU74" s="68"/>
      <c r="BV74" s="68"/>
      <c r="BW74" s="68"/>
      <c r="BX74" s="68"/>
      <c r="BY74" s="68"/>
      <c r="BZ74" s="68"/>
      <c r="CA74" s="68"/>
      <c r="CB74" s="68"/>
      <c r="CC74" s="68"/>
      <c r="CD74" s="68"/>
      <c r="CE74" s="68"/>
      <c r="CF74" s="68"/>
      <c r="CG74" s="68"/>
      <c r="CH74" s="68"/>
      <c r="CI74" s="68"/>
      <c r="CJ74" s="68"/>
      <c r="CK74" s="68"/>
      <c r="CL74" s="68"/>
      <c r="CM74" s="68"/>
      <c r="CN74" s="68"/>
      <c r="CO74" s="68"/>
      <c r="CP74" s="68"/>
      <c r="CQ74" s="68"/>
      <c r="CR74" s="68"/>
      <c r="CS74" s="68"/>
      <c r="CT74" s="68"/>
      <c r="CU74" s="68"/>
      <c r="CV74" s="68"/>
      <c r="CW74" s="68"/>
      <c r="CX74" s="68"/>
      <c r="CY74" s="68"/>
      <c r="CZ74" s="68"/>
      <c r="DA74" s="68"/>
      <c r="DB74" s="68"/>
      <c r="DC74" s="68"/>
      <c r="DD74" s="68"/>
      <c r="DE74" s="68"/>
      <c r="DF74" s="68"/>
      <c r="DG74" s="68"/>
      <c r="DH74" s="68"/>
      <c r="DI74" s="68"/>
      <c r="DJ74" s="68"/>
      <c r="DK74" s="68"/>
      <c r="DL74" s="68"/>
      <c r="DM74" s="68"/>
      <c r="DN74" s="68"/>
      <c r="DO74" s="68"/>
      <c r="DP74" s="68"/>
      <c r="DQ74" s="68"/>
      <c r="DR74" s="68"/>
      <c r="DS74" s="68"/>
      <c r="DT74" s="68"/>
      <c r="DU74" s="68"/>
      <c r="DV74" s="68"/>
      <c r="DW74" s="68"/>
      <c r="DX74" s="68"/>
      <c r="DY74" s="68"/>
      <c r="DZ74" s="68"/>
      <c r="EA74" s="68"/>
      <c r="EB74" s="68"/>
      <c r="EC74" s="68"/>
      <c r="ED74" s="68"/>
      <c r="EE74" s="68"/>
      <c r="EF74" s="68"/>
      <c r="EG74" s="68"/>
      <c r="EH74" s="68"/>
      <c r="EI74" s="68"/>
      <c r="EJ74" s="68"/>
      <c r="EK74" s="68"/>
      <c r="EL74" s="68"/>
      <c r="EM74" s="68"/>
      <c r="EN74" s="68"/>
      <c r="EO74" s="68"/>
      <c r="EP74" s="68"/>
      <c r="EQ74" s="68"/>
      <c r="ER74" s="68"/>
      <c r="ES74" s="68"/>
      <c r="ET74" s="68"/>
      <c r="EU74" s="68"/>
      <c r="EV74" s="68"/>
      <c r="EW74" s="68"/>
      <c r="EX74" s="68"/>
      <c r="EY74" s="68"/>
      <c r="EZ74" s="68"/>
      <c r="FA74" s="68"/>
      <c r="FB74" s="68"/>
      <c r="FC74" s="68"/>
      <c r="FD74" s="68"/>
      <c r="FE74" s="68"/>
      <c r="FF74" s="68"/>
      <c r="FG74" s="68"/>
      <c r="FH74" s="68"/>
      <c r="FI74" s="68"/>
      <c r="FJ74" s="68"/>
      <c r="FK74" s="68"/>
      <c r="FL74" s="68"/>
      <c r="FM74" s="68"/>
      <c r="FN74" s="68"/>
      <c r="FO74" s="68"/>
      <c r="FP74" s="68"/>
      <c r="FQ74" s="68"/>
      <c r="FR74" s="68"/>
      <c r="FS74" s="68"/>
      <c r="FT74" s="68"/>
      <c r="FU74" s="68"/>
      <c r="FV74" s="68"/>
      <c r="FW74" s="68"/>
      <c r="FX74" s="68"/>
      <c r="FY74" s="68"/>
      <c r="FZ74" s="68"/>
      <c r="GA74" s="68"/>
      <c r="GB74" s="68"/>
      <c r="GC74" s="68"/>
      <c r="GD74" s="68"/>
      <c r="GE74" s="68"/>
      <c r="GF74" s="68"/>
      <c r="GG74" s="68"/>
      <c r="GH74" s="68"/>
      <c r="GI74" s="68"/>
      <c r="GJ74" s="68"/>
      <c r="GK74" s="68"/>
      <c r="GL74" s="68"/>
      <c r="GM74" s="68"/>
      <c r="GN74" s="68"/>
      <c r="GO74" s="68"/>
      <c r="GP74" s="68"/>
      <c r="GQ74" s="68"/>
      <c r="GR74" s="68"/>
      <c r="GS74" s="68"/>
      <c r="GT74" s="68"/>
      <c r="GU74" s="68"/>
      <c r="GV74" s="68"/>
      <c r="GW74" s="68"/>
      <c r="GX74" s="68"/>
      <c r="GY74" s="68"/>
      <c r="GZ74" s="68"/>
      <c r="HA74" s="68"/>
      <c r="HB74" s="68"/>
      <c r="HC74" s="68"/>
      <c r="HD74" s="68"/>
      <c r="HE74" s="68"/>
      <c r="HF74" s="68"/>
      <c r="HG74" s="68"/>
      <c r="HH74" s="68"/>
      <c r="HI74" s="68"/>
      <c r="HJ74" s="68"/>
      <c r="HK74" s="68"/>
      <c r="HL74" s="68"/>
      <c r="HM74" s="68"/>
      <c r="HN74" s="68"/>
      <c r="HO74" s="68"/>
      <c r="HP74" s="68"/>
      <c r="HQ74" s="68"/>
      <c r="HR74" s="68"/>
      <c r="HS74" s="68"/>
      <c r="HT74" s="68"/>
      <c r="HU74" s="68"/>
      <c r="HV74" s="68"/>
      <c r="HW74" s="68"/>
      <c r="HX74" s="68"/>
      <c r="HY74" s="68"/>
      <c r="HZ74" s="68"/>
      <c r="IA74" s="68"/>
      <c r="IB74" s="68"/>
      <c r="IC74" s="68"/>
      <c r="ID74" s="68"/>
      <c r="IE74" s="68"/>
      <c r="IF74" s="68"/>
      <c r="IG74" s="68"/>
      <c r="IH74" s="68"/>
      <c r="II74" s="68"/>
      <c r="IJ74" s="68"/>
      <c r="IK74" s="68"/>
      <c r="IL74" s="68"/>
      <c r="IM74" s="68"/>
      <c r="IN74" s="68"/>
      <c r="IO74" s="68"/>
      <c r="IP74" s="68"/>
      <c r="IQ74" s="68"/>
      <c r="IR74" s="68"/>
      <c r="IS74" s="68"/>
      <c r="IT74" s="68"/>
      <c r="IU74" s="68"/>
      <c r="IV74" s="68"/>
      <c r="IW74" s="68"/>
      <c r="IX74" s="68"/>
      <c r="IY74" s="68"/>
      <c r="IZ74" s="68"/>
    </row>
    <row r="75" spans="1:260" ht="15.75" customHeight="1">
      <c r="A75" s="147"/>
      <c r="B75" s="94" t="str">
        <f t="shared" si="55"/>
        <v/>
      </c>
      <c r="C75" s="94" t="str">
        <f t="shared" si="56"/>
        <v/>
      </c>
      <c r="D75" s="94" t="str">
        <f t="shared" si="57"/>
        <v/>
      </c>
      <c r="E75" s="96"/>
      <c r="F75" s="97" t="str">
        <f>IF(E75="","",VLOOKUP(E75,報名總表及收費!$I$29:$L$140,4))</f>
        <v/>
      </c>
      <c r="G75" s="102"/>
      <c r="H75" s="99" t="str">
        <f t="shared" ca="1" si="16"/>
        <v/>
      </c>
      <c r="I75" s="100"/>
      <c r="J75" s="94" t="str">
        <f t="shared" si="38"/>
        <v/>
      </c>
      <c r="K75" s="52"/>
      <c r="L75" s="52"/>
      <c r="M75" s="52"/>
      <c r="N75" s="68"/>
      <c r="O75" s="68"/>
      <c r="P75" s="68"/>
      <c r="Q75" s="101" t="str">
        <f t="shared" ca="1" si="8"/>
        <v/>
      </c>
      <c r="R75" s="71" t="str">
        <f t="shared" si="9"/>
        <v/>
      </c>
      <c r="S75" s="71" t="e">
        <f t="shared" si="10"/>
        <v>#N/A</v>
      </c>
      <c r="T75" s="63" t="str">
        <f t="shared" si="39"/>
        <v/>
      </c>
      <c r="U75" s="68" t="e">
        <f t="shared" si="12"/>
        <v>#N/A</v>
      </c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  <c r="BM75" s="68"/>
      <c r="BN75" s="68"/>
      <c r="BO75" s="68"/>
      <c r="BP75" s="68"/>
      <c r="BQ75" s="68"/>
      <c r="BR75" s="68"/>
      <c r="BS75" s="68"/>
      <c r="BT75" s="68"/>
      <c r="BU75" s="68"/>
      <c r="BV75" s="68"/>
      <c r="BW75" s="68"/>
      <c r="BX75" s="68"/>
      <c r="BY75" s="68"/>
      <c r="BZ75" s="68"/>
      <c r="CA75" s="68"/>
      <c r="CB75" s="68"/>
      <c r="CC75" s="68"/>
      <c r="CD75" s="68"/>
      <c r="CE75" s="68"/>
      <c r="CF75" s="68"/>
      <c r="CG75" s="68"/>
      <c r="CH75" s="68"/>
      <c r="CI75" s="68"/>
      <c r="CJ75" s="68"/>
      <c r="CK75" s="68"/>
      <c r="CL75" s="68"/>
      <c r="CM75" s="68"/>
      <c r="CN75" s="68"/>
      <c r="CO75" s="68"/>
      <c r="CP75" s="68"/>
      <c r="CQ75" s="68"/>
      <c r="CR75" s="68"/>
      <c r="CS75" s="68"/>
      <c r="CT75" s="68"/>
      <c r="CU75" s="68"/>
      <c r="CV75" s="68"/>
      <c r="CW75" s="68"/>
      <c r="CX75" s="68"/>
      <c r="CY75" s="68"/>
      <c r="CZ75" s="68"/>
      <c r="DA75" s="68"/>
      <c r="DB75" s="68"/>
      <c r="DC75" s="68"/>
      <c r="DD75" s="68"/>
      <c r="DE75" s="68"/>
      <c r="DF75" s="68"/>
      <c r="DG75" s="68"/>
      <c r="DH75" s="68"/>
      <c r="DI75" s="68"/>
      <c r="DJ75" s="68"/>
      <c r="DK75" s="68"/>
      <c r="DL75" s="68"/>
      <c r="DM75" s="68"/>
      <c r="DN75" s="68"/>
      <c r="DO75" s="68"/>
      <c r="DP75" s="68"/>
      <c r="DQ75" s="68"/>
      <c r="DR75" s="68"/>
      <c r="DS75" s="68"/>
      <c r="DT75" s="68"/>
      <c r="DU75" s="68"/>
      <c r="DV75" s="68"/>
      <c r="DW75" s="68"/>
      <c r="DX75" s="68"/>
      <c r="DY75" s="68"/>
      <c r="DZ75" s="68"/>
      <c r="EA75" s="68"/>
      <c r="EB75" s="68"/>
      <c r="EC75" s="68"/>
      <c r="ED75" s="68"/>
      <c r="EE75" s="68"/>
      <c r="EF75" s="68"/>
      <c r="EG75" s="68"/>
      <c r="EH75" s="68"/>
      <c r="EI75" s="68"/>
      <c r="EJ75" s="68"/>
      <c r="EK75" s="68"/>
      <c r="EL75" s="68"/>
      <c r="EM75" s="68"/>
      <c r="EN75" s="68"/>
      <c r="EO75" s="68"/>
      <c r="EP75" s="68"/>
      <c r="EQ75" s="68"/>
      <c r="ER75" s="68"/>
      <c r="ES75" s="68"/>
      <c r="ET75" s="68"/>
      <c r="EU75" s="68"/>
      <c r="EV75" s="68"/>
      <c r="EW75" s="68"/>
      <c r="EX75" s="68"/>
      <c r="EY75" s="68"/>
      <c r="EZ75" s="68"/>
      <c r="FA75" s="68"/>
      <c r="FB75" s="68"/>
      <c r="FC75" s="68"/>
      <c r="FD75" s="68"/>
      <c r="FE75" s="68"/>
      <c r="FF75" s="68"/>
      <c r="FG75" s="68"/>
      <c r="FH75" s="68"/>
      <c r="FI75" s="68"/>
      <c r="FJ75" s="68"/>
      <c r="FK75" s="68"/>
      <c r="FL75" s="68"/>
      <c r="FM75" s="68"/>
      <c r="FN75" s="68"/>
      <c r="FO75" s="68"/>
      <c r="FP75" s="68"/>
      <c r="FQ75" s="68"/>
      <c r="FR75" s="68"/>
      <c r="FS75" s="68"/>
      <c r="FT75" s="68"/>
      <c r="FU75" s="68"/>
      <c r="FV75" s="68"/>
      <c r="FW75" s="68"/>
      <c r="FX75" s="68"/>
      <c r="FY75" s="68"/>
      <c r="FZ75" s="68"/>
      <c r="GA75" s="68"/>
      <c r="GB75" s="68"/>
      <c r="GC75" s="68"/>
      <c r="GD75" s="68"/>
      <c r="GE75" s="68"/>
      <c r="GF75" s="68"/>
      <c r="GG75" s="68"/>
      <c r="GH75" s="68"/>
      <c r="GI75" s="68"/>
      <c r="GJ75" s="68"/>
      <c r="GK75" s="68"/>
      <c r="GL75" s="68"/>
      <c r="GM75" s="68"/>
      <c r="GN75" s="68"/>
      <c r="GO75" s="68"/>
      <c r="GP75" s="68"/>
      <c r="GQ75" s="68"/>
      <c r="GR75" s="68"/>
      <c r="GS75" s="68"/>
      <c r="GT75" s="68"/>
      <c r="GU75" s="68"/>
      <c r="GV75" s="68"/>
      <c r="GW75" s="68"/>
      <c r="GX75" s="68"/>
      <c r="GY75" s="68"/>
      <c r="GZ75" s="68"/>
      <c r="HA75" s="68"/>
      <c r="HB75" s="68"/>
      <c r="HC75" s="68"/>
      <c r="HD75" s="68"/>
      <c r="HE75" s="68"/>
      <c r="HF75" s="68"/>
      <c r="HG75" s="68"/>
      <c r="HH75" s="68"/>
      <c r="HI75" s="68"/>
      <c r="HJ75" s="68"/>
      <c r="HK75" s="68"/>
      <c r="HL75" s="68"/>
      <c r="HM75" s="68"/>
      <c r="HN75" s="68"/>
      <c r="HO75" s="68"/>
      <c r="HP75" s="68"/>
      <c r="HQ75" s="68"/>
      <c r="HR75" s="68"/>
      <c r="HS75" s="68"/>
      <c r="HT75" s="68"/>
      <c r="HU75" s="68"/>
      <c r="HV75" s="68"/>
      <c r="HW75" s="68"/>
      <c r="HX75" s="68"/>
      <c r="HY75" s="68"/>
      <c r="HZ75" s="68"/>
      <c r="IA75" s="68"/>
      <c r="IB75" s="68"/>
      <c r="IC75" s="68"/>
      <c r="ID75" s="68"/>
      <c r="IE75" s="68"/>
      <c r="IF75" s="68"/>
      <c r="IG75" s="68"/>
      <c r="IH75" s="68"/>
      <c r="II75" s="68"/>
      <c r="IJ75" s="68"/>
      <c r="IK75" s="68"/>
      <c r="IL75" s="68"/>
      <c r="IM75" s="68"/>
      <c r="IN75" s="68"/>
      <c r="IO75" s="68"/>
      <c r="IP75" s="68"/>
      <c r="IQ75" s="68"/>
      <c r="IR75" s="68"/>
      <c r="IS75" s="68"/>
      <c r="IT75" s="68"/>
      <c r="IU75" s="68"/>
      <c r="IV75" s="68"/>
      <c r="IW75" s="68"/>
      <c r="IX75" s="68"/>
      <c r="IY75" s="68"/>
      <c r="IZ75" s="68"/>
    </row>
    <row r="76" spans="1:260" ht="15.75" customHeight="1">
      <c r="A76" s="147"/>
      <c r="B76" s="94" t="str">
        <f t="shared" si="55"/>
        <v/>
      </c>
      <c r="C76" s="94" t="str">
        <f t="shared" si="56"/>
        <v/>
      </c>
      <c r="D76" s="94" t="str">
        <f t="shared" si="57"/>
        <v/>
      </c>
      <c r="E76" s="96"/>
      <c r="F76" s="97" t="str">
        <f>IF(E76="","",VLOOKUP(E76,報名總表及收費!$I$29:$L$140,4))</f>
        <v/>
      </c>
      <c r="G76" s="102"/>
      <c r="H76" s="99" t="str">
        <f t="shared" ca="1" si="16"/>
        <v/>
      </c>
      <c r="I76" s="100"/>
      <c r="J76" s="94" t="str">
        <f t="shared" si="38"/>
        <v/>
      </c>
      <c r="K76" s="52"/>
      <c r="L76" s="52"/>
      <c r="M76" s="52"/>
      <c r="N76" s="68"/>
      <c r="O76" s="68"/>
      <c r="P76" s="68"/>
      <c r="Q76" s="101" t="str">
        <f t="shared" ca="1" si="8"/>
        <v/>
      </c>
      <c r="R76" s="71" t="str">
        <f t="shared" si="9"/>
        <v/>
      </c>
      <c r="S76" s="71" t="e">
        <f t="shared" si="10"/>
        <v>#N/A</v>
      </c>
      <c r="T76" s="63" t="str">
        <f t="shared" si="39"/>
        <v/>
      </c>
      <c r="U76" s="68" t="e">
        <f t="shared" si="12"/>
        <v>#N/A</v>
      </c>
      <c r="V76" s="68"/>
      <c r="W76" s="68"/>
      <c r="X76" s="68"/>
      <c r="Y76" s="68"/>
      <c r="Z76" s="68"/>
      <c r="AA76" s="68"/>
      <c r="AB76" s="68"/>
      <c r="AC76" s="68"/>
      <c r="AD76" s="68"/>
      <c r="AE76" s="68"/>
      <c r="AF76" s="68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  <c r="BC76" s="68"/>
      <c r="BD76" s="68"/>
      <c r="BE76" s="68"/>
      <c r="BF76" s="68"/>
      <c r="BG76" s="68"/>
      <c r="BH76" s="68"/>
      <c r="BI76" s="68"/>
      <c r="BJ76" s="68"/>
      <c r="BK76" s="68"/>
      <c r="BL76" s="68"/>
      <c r="BM76" s="68"/>
      <c r="BN76" s="68"/>
      <c r="BO76" s="68"/>
      <c r="BP76" s="68"/>
      <c r="BQ76" s="68"/>
      <c r="BR76" s="68"/>
      <c r="BS76" s="68"/>
      <c r="BT76" s="68"/>
      <c r="BU76" s="68"/>
      <c r="BV76" s="68"/>
      <c r="BW76" s="68"/>
      <c r="BX76" s="68"/>
      <c r="BY76" s="68"/>
      <c r="BZ76" s="68"/>
      <c r="CA76" s="68"/>
      <c r="CB76" s="68"/>
      <c r="CC76" s="68"/>
      <c r="CD76" s="68"/>
      <c r="CE76" s="68"/>
      <c r="CF76" s="68"/>
      <c r="CG76" s="68"/>
      <c r="CH76" s="68"/>
      <c r="CI76" s="68"/>
      <c r="CJ76" s="68"/>
      <c r="CK76" s="68"/>
      <c r="CL76" s="68"/>
      <c r="CM76" s="68"/>
      <c r="CN76" s="68"/>
      <c r="CO76" s="68"/>
      <c r="CP76" s="68"/>
      <c r="CQ76" s="68"/>
      <c r="CR76" s="68"/>
      <c r="CS76" s="68"/>
      <c r="CT76" s="68"/>
      <c r="CU76" s="68"/>
      <c r="CV76" s="68"/>
      <c r="CW76" s="68"/>
      <c r="CX76" s="68"/>
      <c r="CY76" s="68"/>
      <c r="CZ76" s="68"/>
      <c r="DA76" s="68"/>
      <c r="DB76" s="68"/>
      <c r="DC76" s="68"/>
      <c r="DD76" s="68"/>
      <c r="DE76" s="68"/>
      <c r="DF76" s="68"/>
      <c r="DG76" s="68"/>
      <c r="DH76" s="68"/>
      <c r="DI76" s="68"/>
      <c r="DJ76" s="68"/>
      <c r="DK76" s="68"/>
      <c r="DL76" s="68"/>
      <c r="DM76" s="68"/>
      <c r="DN76" s="68"/>
      <c r="DO76" s="68"/>
      <c r="DP76" s="68"/>
      <c r="DQ76" s="68"/>
      <c r="DR76" s="68"/>
      <c r="DS76" s="68"/>
      <c r="DT76" s="68"/>
      <c r="DU76" s="68"/>
      <c r="DV76" s="68"/>
      <c r="DW76" s="68"/>
      <c r="DX76" s="68"/>
      <c r="DY76" s="68"/>
      <c r="DZ76" s="68"/>
      <c r="EA76" s="68"/>
      <c r="EB76" s="68"/>
      <c r="EC76" s="68"/>
      <c r="ED76" s="68"/>
      <c r="EE76" s="68"/>
      <c r="EF76" s="68"/>
      <c r="EG76" s="68"/>
      <c r="EH76" s="68"/>
      <c r="EI76" s="68"/>
      <c r="EJ76" s="68"/>
      <c r="EK76" s="68"/>
      <c r="EL76" s="68"/>
      <c r="EM76" s="68"/>
      <c r="EN76" s="68"/>
      <c r="EO76" s="68"/>
      <c r="EP76" s="68"/>
      <c r="EQ76" s="68"/>
      <c r="ER76" s="68"/>
      <c r="ES76" s="68"/>
      <c r="ET76" s="68"/>
      <c r="EU76" s="68"/>
      <c r="EV76" s="68"/>
      <c r="EW76" s="68"/>
      <c r="EX76" s="68"/>
      <c r="EY76" s="68"/>
      <c r="EZ76" s="68"/>
      <c r="FA76" s="68"/>
      <c r="FB76" s="68"/>
      <c r="FC76" s="68"/>
      <c r="FD76" s="68"/>
      <c r="FE76" s="68"/>
      <c r="FF76" s="68"/>
      <c r="FG76" s="68"/>
      <c r="FH76" s="68"/>
      <c r="FI76" s="68"/>
      <c r="FJ76" s="68"/>
      <c r="FK76" s="68"/>
      <c r="FL76" s="68"/>
      <c r="FM76" s="68"/>
      <c r="FN76" s="68"/>
      <c r="FO76" s="68"/>
      <c r="FP76" s="68"/>
      <c r="FQ76" s="68"/>
      <c r="FR76" s="68"/>
      <c r="FS76" s="68"/>
      <c r="FT76" s="68"/>
      <c r="FU76" s="68"/>
      <c r="FV76" s="68"/>
      <c r="FW76" s="68"/>
      <c r="FX76" s="68"/>
      <c r="FY76" s="68"/>
      <c r="FZ76" s="68"/>
      <c r="GA76" s="68"/>
      <c r="GB76" s="68"/>
      <c r="GC76" s="68"/>
      <c r="GD76" s="68"/>
      <c r="GE76" s="68"/>
      <c r="GF76" s="68"/>
      <c r="GG76" s="68"/>
      <c r="GH76" s="68"/>
      <c r="GI76" s="68"/>
      <c r="GJ76" s="68"/>
      <c r="GK76" s="68"/>
      <c r="GL76" s="68"/>
      <c r="GM76" s="68"/>
      <c r="GN76" s="68"/>
      <c r="GO76" s="68"/>
      <c r="GP76" s="68"/>
      <c r="GQ76" s="68"/>
      <c r="GR76" s="68"/>
      <c r="GS76" s="68"/>
      <c r="GT76" s="68"/>
      <c r="GU76" s="68"/>
      <c r="GV76" s="68"/>
      <c r="GW76" s="68"/>
      <c r="GX76" s="68"/>
      <c r="GY76" s="68"/>
      <c r="GZ76" s="68"/>
      <c r="HA76" s="68"/>
      <c r="HB76" s="68"/>
      <c r="HC76" s="68"/>
      <c r="HD76" s="68"/>
      <c r="HE76" s="68"/>
      <c r="HF76" s="68"/>
      <c r="HG76" s="68"/>
      <c r="HH76" s="68"/>
      <c r="HI76" s="68"/>
      <c r="HJ76" s="68"/>
      <c r="HK76" s="68"/>
      <c r="HL76" s="68"/>
      <c r="HM76" s="68"/>
      <c r="HN76" s="68"/>
      <c r="HO76" s="68"/>
      <c r="HP76" s="68"/>
      <c r="HQ76" s="68"/>
      <c r="HR76" s="68"/>
      <c r="HS76" s="68"/>
      <c r="HT76" s="68"/>
      <c r="HU76" s="68"/>
      <c r="HV76" s="68"/>
      <c r="HW76" s="68"/>
      <c r="HX76" s="68"/>
      <c r="HY76" s="68"/>
      <c r="HZ76" s="68"/>
      <c r="IA76" s="68"/>
      <c r="IB76" s="68"/>
      <c r="IC76" s="68"/>
      <c r="ID76" s="68"/>
      <c r="IE76" s="68"/>
      <c r="IF76" s="68"/>
      <c r="IG76" s="68"/>
      <c r="IH76" s="68"/>
      <c r="II76" s="68"/>
      <c r="IJ76" s="68"/>
      <c r="IK76" s="68"/>
      <c r="IL76" s="68"/>
      <c r="IM76" s="68"/>
      <c r="IN76" s="68"/>
      <c r="IO76" s="68"/>
      <c r="IP76" s="68"/>
      <c r="IQ76" s="68"/>
      <c r="IR76" s="68"/>
      <c r="IS76" s="68"/>
      <c r="IT76" s="68"/>
      <c r="IU76" s="68"/>
      <c r="IV76" s="68"/>
      <c r="IW76" s="68"/>
      <c r="IX76" s="68"/>
      <c r="IY76" s="68"/>
      <c r="IZ76" s="68"/>
    </row>
    <row r="77" spans="1:260" ht="15.75" customHeight="1">
      <c r="A77" s="148" t="s">
        <v>65</v>
      </c>
      <c r="B77" s="104"/>
      <c r="C77" s="104"/>
      <c r="D77" s="104"/>
      <c r="E77" s="112"/>
      <c r="F77" s="105" t="str">
        <f>IF(E77="","",VLOOKUP(E77,報名總表及收費!$I$29:$L$140,4))</f>
        <v/>
      </c>
      <c r="G77" s="106"/>
      <c r="H77" s="107" t="str">
        <f t="shared" ca="1" si="16"/>
        <v/>
      </c>
      <c r="I77" s="108"/>
      <c r="J77" s="103" t="str">
        <f t="shared" si="38"/>
        <v/>
      </c>
      <c r="K77" s="52"/>
      <c r="L77" s="52"/>
      <c r="M77" s="52"/>
      <c r="N77" s="68"/>
      <c r="O77" s="68"/>
      <c r="P77" s="68"/>
      <c r="Q77" s="101" t="str">
        <f t="shared" ca="1" si="8"/>
        <v/>
      </c>
      <c r="R77" s="71" t="str">
        <f t="shared" si="9"/>
        <v/>
      </c>
      <c r="S77" s="71" t="str">
        <f t="shared" si="10"/>
        <v/>
      </c>
      <c r="T77" s="63" t="str">
        <f t="shared" si="39"/>
        <v/>
      </c>
      <c r="U77" s="68" t="str">
        <f t="shared" si="12"/>
        <v/>
      </c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  <c r="BC77" s="68"/>
      <c r="BD77" s="68"/>
      <c r="BE77" s="68"/>
      <c r="BF77" s="68"/>
      <c r="BG77" s="68"/>
      <c r="BH77" s="68"/>
      <c r="BI77" s="68"/>
      <c r="BJ77" s="68"/>
      <c r="BK77" s="68"/>
      <c r="BL77" s="68"/>
      <c r="BM77" s="68"/>
      <c r="BN77" s="68"/>
      <c r="BO77" s="68"/>
      <c r="BP77" s="68"/>
      <c r="BQ77" s="68"/>
      <c r="BR77" s="68"/>
      <c r="BS77" s="68"/>
      <c r="BT77" s="68"/>
      <c r="BU77" s="68"/>
      <c r="BV77" s="68"/>
      <c r="BW77" s="68"/>
      <c r="BX77" s="68"/>
      <c r="BY77" s="68"/>
      <c r="BZ77" s="68"/>
      <c r="CA77" s="68"/>
      <c r="CB77" s="68"/>
      <c r="CC77" s="68"/>
      <c r="CD77" s="68"/>
      <c r="CE77" s="68"/>
      <c r="CF77" s="68"/>
      <c r="CG77" s="68"/>
      <c r="CH77" s="68"/>
      <c r="CI77" s="68"/>
      <c r="CJ77" s="68"/>
      <c r="CK77" s="68"/>
      <c r="CL77" s="68"/>
      <c r="CM77" s="68"/>
      <c r="CN77" s="68"/>
      <c r="CO77" s="68"/>
      <c r="CP77" s="68"/>
      <c r="CQ77" s="68"/>
      <c r="CR77" s="68"/>
      <c r="CS77" s="68"/>
      <c r="CT77" s="68"/>
      <c r="CU77" s="68"/>
      <c r="CV77" s="68"/>
      <c r="CW77" s="68"/>
      <c r="CX77" s="68"/>
      <c r="CY77" s="68"/>
      <c r="CZ77" s="68"/>
      <c r="DA77" s="68"/>
      <c r="DB77" s="68"/>
      <c r="DC77" s="68"/>
      <c r="DD77" s="68"/>
      <c r="DE77" s="68"/>
      <c r="DF77" s="68"/>
      <c r="DG77" s="68"/>
      <c r="DH77" s="68"/>
      <c r="DI77" s="68"/>
      <c r="DJ77" s="68"/>
      <c r="DK77" s="68"/>
      <c r="DL77" s="68"/>
      <c r="DM77" s="68"/>
      <c r="DN77" s="68"/>
      <c r="DO77" s="68"/>
      <c r="DP77" s="68"/>
      <c r="DQ77" s="68"/>
      <c r="DR77" s="68"/>
      <c r="DS77" s="68"/>
      <c r="DT77" s="68"/>
      <c r="DU77" s="68"/>
      <c r="DV77" s="68"/>
      <c r="DW77" s="68"/>
      <c r="DX77" s="68"/>
      <c r="DY77" s="68"/>
      <c r="DZ77" s="68"/>
      <c r="EA77" s="68"/>
      <c r="EB77" s="68"/>
      <c r="EC77" s="68"/>
      <c r="ED77" s="68"/>
      <c r="EE77" s="68"/>
      <c r="EF77" s="68"/>
      <c r="EG77" s="68"/>
      <c r="EH77" s="68"/>
      <c r="EI77" s="68"/>
      <c r="EJ77" s="68"/>
      <c r="EK77" s="68"/>
      <c r="EL77" s="68"/>
      <c r="EM77" s="68"/>
      <c r="EN77" s="68"/>
      <c r="EO77" s="68"/>
      <c r="EP77" s="68"/>
      <c r="EQ77" s="68"/>
      <c r="ER77" s="68"/>
      <c r="ES77" s="68"/>
      <c r="ET77" s="68"/>
      <c r="EU77" s="68"/>
      <c r="EV77" s="68"/>
      <c r="EW77" s="68"/>
      <c r="EX77" s="68"/>
      <c r="EY77" s="68"/>
      <c r="EZ77" s="68"/>
      <c r="FA77" s="68"/>
      <c r="FB77" s="68"/>
      <c r="FC77" s="68"/>
      <c r="FD77" s="68"/>
      <c r="FE77" s="68"/>
      <c r="FF77" s="68"/>
      <c r="FG77" s="68"/>
      <c r="FH77" s="68"/>
      <c r="FI77" s="68"/>
      <c r="FJ77" s="68"/>
      <c r="FK77" s="68"/>
      <c r="FL77" s="68"/>
      <c r="FM77" s="68"/>
      <c r="FN77" s="68"/>
      <c r="FO77" s="68"/>
      <c r="FP77" s="68"/>
      <c r="FQ77" s="68"/>
      <c r="FR77" s="68"/>
      <c r="FS77" s="68"/>
      <c r="FT77" s="68"/>
      <c r="FU77" s="68"/>
      <c r="FV77" s="68"/>
      <c r="FW77" s="68"/>
      <c r="FX77" s="68"/>
      <c r="FY77" s="68"/>
      <c r="FZ77" s="68"/>
      <c r="GA77" s="68"/>
      <c r="GB77" s="68"/>
      <c r="GC77" s="68"/>
      <c r="GD77" s="68"/>
      <c r="GE77" s="68"/>
      <c r="GF77" s="68"/>
      <c r="GG77" s="68"/>
      <c r="GH77" s="68"/>
      <c r="GI77" s="68"/>
      <c r="GJ77" s="68"/>
      <c r="GK77" s="68"/>
      <c r="GL77" s="68"/>
      <c r="GM77" s="68"/>
      <c r="GN77" s="68"/>
      <c r="GO77" s="68"/>
      <c r="GP77" s="68"/>
      <c r="GQ77" s="68"/>
      <c r="GR77" s="68"/>
      <c r="GS77" s="68"/>
      <c r="GT77" s="68"/>
      <c r="GU77" s="68"/>
      <c r="GV77" s="68"/>
      <c r="GW77" s="68"/>
      <c r="GX77" s="68"/>
      <c r="GY77" s="68"/>
      <c r="GZ77" s="68"/>
      <c r="HA77" s="68"/>
      <c r="HB77" s="68"/>
      <c r="HC77" s="68"/>
      <c r="HD77" s="68"/>
      <c r="HE77" s="68"/>
      <c r="HF77" s="68"/>
      <c r="HG77" s="68"/>
      <c r="HH77" s="68"/>
      <c r="HI77" s="68"/>
      <c r="HJ77" s="68"/>
      <c r="HK77" s="68"/>
      <c r="HL77" s="68"/>
      <c r="HM77" s="68"/>
      <c r="HN77" s="68"/>
      <c r="HO77" s="68"/>
      <c r="HP77" s="68"/>
      <c r="HQ77" s="68"/>
      <c r="HR77" s="68"/>
      <c r="HS77" s="68"/>
      <c r="HT77" s="68"/>
      <c r="HU77" s="68"/>
      <c r="HV77" s="68"/>
      <c r="HW77" s="68"/>
      <c r="HX77" s="68"/>
      <c r="HY77" s="68"/>
      <c r="HZ77" s="68"/>
      <c r="IA77" s="68"/>
      <c r="IB77" s="68"/>
      <c r="IC77" s="68"/>
      <c r="ID77" s="68"/>
      <c r="IE77" s="68"/>
      <c r="IF77" s="68"/>
      <c r="IG77" s="68"/>
      <c r="IH77" s="68"/>
      <c r="II77" s="68"/>
      <c r="IJ77" s="68"/>
      <c r="IK77" s="68"/>
      <c r="IL77" s="68"/>
      <c r="IM77" s="68"/>
      <c r="IN77" s="68"/>
      <c r="IO77" s="68"/>
      <c r="IP77" s="68"/>
      <c r="IQ77" s="68"/>
      <c r="IR77" s="68"/>
      <c r="IS77" s="68"/>
      <c r="IT77" s="68"/>
      <c r="IU77" s="68"/>
      <c r="IV77" s="68"/>
      <c r="IW77" s="68"/>
      <c r="IX77" s="68"/>
      <c r="IY77" s="68"/>
      <c r="IZ77" s="68"/>
    </row>
    <row r="78" spans="1:260" ht="15.75" customHeight="1">
      <c r="A78" s="148"/>
      <c r="B78" s="103" t="str">
        <f t="shared" ref="B78:B80" si="58">IF(B77=0,"",B77)</f>
        <v/>
      </c>
      <c r="C78" s="103" t="str">
        <f t="shared" ref="C78:C80" si="59">IF(C77=0,"",C77)</f>
        <v/>
      </c>
      <c r="D78" s="103" t="str">
        <f t="shared" ref="D78:D80" si="60">IF(D77=0,"",D77)</f>
        <v/>
      </c>
      <c r="E78" s="112"/>
      <c r="F78" s="105" t="str">
        <f>IF(E78="","",VLOOKUP(E78,報名總表及收費!$I$29:$L$140,4))</f>
        <v/>
      </c>
      <c r="G78" s="106"/>
      <c r="H78" s="107" t="str">
        <f t="shared" ca="1" si="16"/>
        <v/>
      </c>
      <c r="I78" s="108"/>
      <c r="J78" s="103" t="str">
        <f t="shared" si="38"/>
        <v/>
      </c>
      <c r="K78" s="52"/>
      <c r="L78" s="52"/>
      <c r="M78" s="52"/>
      <c r="N78" s="68"/>
      <c r="O78" s="68"/>
      <c r="P78" s="68"/>
      <c r="Q78" s="101" t="str">
        <f t="shared" ca="1" si="8"/>
        <v/>
      </c>
      <c r="R78" s="71" t="str">
        <f t="shared" si="9"/>
        <v/>
      </c>
      <c r="S78" s="71" t="e">
        <f t="shared" si="10"/>
        <v>#N/A</v>
      </c>
      <c r="T78" s="63" t="str">
        <f t="shared" si="39"/>
        <v/>
      </c>
      <c r="U78" s="68" t="e">
        <f t="shared" si="12"/>
        <v>#N/A</v>
      </c>
      <c r="V78" s="68"/>
      <c r="W78" s="68"/>
      <c r="X78" s="68"/>
      <c r="Y78" s="68"/>
      <c r="Z78" s="68"/>
      <c r="AA78" s="68"/>
      <c r="AB78" s="68"/>
      <c r="AC78" s="68"/>
      <c r="AD78" s="68"/>
      <c r="AE78" s="68"/>
      <c r="AF78" s="68"/>
      <c r="AG78" s="68"/>
      <c r="AH78" s="68"/>
      <c r="AI78" s="68"/>
      <c r="AJ78" s="68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  <c r="BC78" s="68"/>
      <c r="BD78" s="68"/>
      <c r="BE78" s="68"/>
      <c r="BF78" s="68"/>
      <c r="BG78" s="68"/>
      <c r="BH78" s="68"/>
      <c r="BI78" s="68"/>
      <c r="BJ78" s="68"/>
      <c r="BK78" s="68"/>
      <c r="BL78" s="68"/>
      <c r="BM78" s="68"/>
      <c r="BN78" s="68"/>
      <c r="BO78" s="68"/>
      <c r="BP78" s="68"/>
      <c r="BQ78" s="68"/>
      <c r="BR78" s="68"/>
      <c r="BS78" s="68"/>
      <c r="BT78" s="68"/>
      <c r="BU78" s="68"/>
      <c r="BV78" s="68"/>
      <c r="BW78" s="68"/>
      <c r="BX78" s="68"/>
      <c r="BY78" s="68"/>
      <c r="BZ78" s="68"/>
      <c r="CA78" s="68"/>
      <c r="CB78" s="68"/>
      <c r="CC78" s="68"/>
      <c r="CD78" s="68"/>
      <c r="CE78" s="68"/>
      <c r="CF78" s="68"/>
      <c r="CG78" s="68"/>
      <c r="CH78" s="68"/>
      <c r="CI78" s="68"/>
      <c r="CJ78" s="68"/>
      <c r="CK78" s="68"/>
      <c r="CL78" s="68"/>
      <c r="CM78" s="68"/>
      <c r="CN78" s="68"/>
      <c r="CO78" s="68"/>
      <c r="CP78" s="68"/>
      <c r="CQ78" s="68"/>
      <c r="CR78" s="68"/>
      <c r="CS78" s="68"/>
      <c r="CT78" s="68"/>
      <c r="CU78" s="68"/>
      <c r="CV78" s="68"/>
      <c r="CW78" s="68"/>
      <c r="CX78" s="68"/>
      <c r="CY78" s="68"/>
      <c r="CZ78" s="68"/>
      <c r="DA78" s="68"/>
      <c r="DB78" s="68"/>
      <c r="DC78" s="68"/>
      <c r="DD78" s="68"/>
      <c r="DE78" s="68"/>
      <c r="DF78" s="68"/>
      <c r="DG78" s="68"/>
      <c r="DH78" s="68"/>
      <c r="DI78" s="68"/>
      <c r="DJ78" s="68"/>
      <c r="DK78" s="68"/>
      <c r="DL78" s="68"/>
      <c r="DM78" s="68"/>
      <c r="DN78" s="68"/>
      <c r="DO78" s="68"/>
      <c r="DP78" s="68"/>
      <c r="DQ78" s="68"/>
      <c r="DR78" s="68"/>
      <c r="DS78" s="68"/>
      <c r="DT78" s="68"/>
      <c r="DU78" s="68"/>
      <c r="DV78" s="68"/>
      <c r="DW78" s="68"/>
      <c r="DX78" s="68"/>
      <c r="DY78" s="68"/>
      <c r="DZ78" s="68"/>
      <c r="EA78" s="68"/>
      <c r="EB78" s="68"/>
      <c r="EC78" s="68"/>
      <c r="ED78" s="68"/>
      <c r="EE78" s="68"/>
      <c r="EF78" s="68"/>
      <c r="EG78" s="68"/>
      <c r="EH78" s="68"/>
      <c r="EI78" s="68"/>
      <c r="EJ78" s="68"/>
      <c r="EK78" s="68"/>
      <c r="EL78" s="68"/>
      <c r="EM78" s="68"/>
      <c r="EN78" s="68"/>
      <c r="EO78" s="68"/>
      <c r="EP78" s="68"/>
      <c r="EQ78" s="68"/>
      <c r="ER78" s="68"/>
      <c r="ES78" s="68"/>
      <c r="ET78" s="68"/>
      <c r="EU78" s="68"/>
      <c r="EV78" s="68"/>
      <c r="EW78" s="68"/>
      <c r="EX78" s="68"/>
      <c r="EY78" s="68"/>
      <c r="EZ78" s="68"/>
      <c r="FA78" s="68"/>
      <c r="FB78" s="68"/>
      <c r="FC78" s="68"/>
      <c r="FD78" s="68"/>
      <c r="FE78" s="68"/>
      <c r="FF78" s="68"/>
      <c r="FG78" s="68"/>
      <c r="FH78" s="68"/>
      <c r="FI78" s="68"/>
      <c r="FJ78" s="68"/>
      <c r="FK78" s="68"/>
      <c r="FL78" s="68"/>
      <c r="FM78" s="68"/>
      <c r="FN78" s="68"/>
      <c r="FO78" s="68"/>
      <c r="FP78" s="68"/>
      <c r="FQ78" s="68"/>
      <c r="FR78" s="68"/>
      <c r="FS78" s="68"/>
      <c r="FT78" s="68"/>
      <c r="FU78" s="68"/>
      <c r="FV78" s="68"/>
      <c r="FW78" s="68"/>
      <c r="FX78" s="68"/>
      <c r="FY78" s="68"/>
      <c r="FZ78" s="68"/>
      <c r="GA78" s="68"/>
      <c r="GB78" s="68"/>
      <c r="GC78" s="68"/>
      <c r="GD78" s="68"/>
      <c r="GE78" s="68"/>
      <c r="GF78" s="68"/>
      <c r="GG78" s="68"/>
      <c r="GH78" s="68"/>
      <c r="GI78" s="68"/>
      <c r="GJ78" s="68"/>
      <c r="GK78" s="68"/>
      <c r="GL78" s="68"/>
      <c r="GM78" s="68"/>
      <c r="GN78" s="68"/>
      <c r="GO78" s="68"/>
      <c r="GP78" s="68"/>
      <c r="GQ78" s="68"/>
      <c r="GR78" s="68"/>
      <c r="GS78" s="68"/>
      <c r="GT78" s="68"/>
      <c r="GU78" s="68"/>
      <c r="GV78" s="68"/>
      <c r="GW78" s="68"/>
      <c r="GX78" s="68"/>
      <c r="GY78" s="68"/>
      <c r="GZ78" s="68"/>
      <c r="HA78" s="68"/>
      <c r="HB78" s="68"/>
      <c r="HC78" s="68"/>
      <c r="HD78" s="68"/>
      <c r="HE78" s="68"/>
      <c r="HF78" s="68"/>
      <c r="HG78" s="68"/>
      <c r="HH78" s="68"/>
      <c r="HI78" s="68"/>
      <c r="HJ78" s="68"/>
      <c r="HK78" s="68"/>
      <c r="HL78" s="68"/>
      <c r="HM78" s="68"/>
      <c r="HN78" s="68"/>
      <c r="HO78" s="68"/>
      <c r="HP78" s="68"/>
      <c r="HQ78" s="68"/>
      <c r="HR78" s="68"/>
      <c r="HS78" s="68"/>
      <c r="HT78" s="68"/>
      <c r="HU78" s="68"/>
      <c r="HV78" s="68"/>
      <c r="HW78" s="68"/>
      <c r="HX78" s="68"/>
      <c r="HY78" s="68"/>
      <c r="HZ78" s="68"/>
      <c r="IA78" s="68"/>
      <c r="IB78" s="68"/>
      <c r="IC78" s="68"/>
      <c r="ID78" s="68"/>
      <c r="IE78" s="68"/>
      <c r="IF78" s="68"/>
      <c r="IG78" s="68"/>
      <c r="IH78" s="68"/>
      <c r="II78" s="68"/>
      <c r="IJ78" s="68"/>
      <c r="IK78" s="68"/>
      <c r="IL78" s="68"/>
      <c r="IM78" s="68"/>
      <c r="IN78" s="68"/>
      <c r="IO78" s="68"/>
      <c r="IP78" s="68"/>
      <c r="IQ78" s="68"/>
      <c r="IR78" s="68"/>
      <c r="IS78" s="68"/>
      <c r="IT78" s="68"/>
      <c r="IU78" s="68"/>
      <c r="IV78" s="68"/>
      <c r="IW78" s="68"/>
      <c r="IX78" s="68"/>
      <c r="IY78" s="68"/>
      <c r="IZ78" s="68"/>
    </row>
    <row r="79" spans="1:260" ht="15.75" customHeight="1">
      <c r="A79" s="148"/>
      <c r="B79" s="103" t="str">
        <f t="shared" si="58"/>
        <v/>
      </c>
      <c r="C79" s="103" t="str">
        <f t="shared" si="59"/>
        <v/>
      </c>
      <c r="D79" s="103" t="str">
        <f t="shared" si="60"/>
        <v/>
      </c>
      <c r="E79" s="112"/>
      <c r="F79" s="105" t="str">
        <f>IF(E79="","",VLOOKUP(E79,報名總表及收費!$I$29:$L$140,4))</f>
        <v/>
      </c>
      <c r="G79" s="106"/>
      <c r="H79" s="107" t="str">
        <f t="shared" ca="1" si="16"/>
        <v/>
      </c>
      <c r="I79" s="108"/>
      <c r="J79" s="103" t="str">
        <f t="shared" si="38"/>
        <v/>
      </c>
      <c r="K79" s="57"/>
      <c r="L79" s="52"/>
      <c r="M79" s="52"/>
      <c r="N79" s="68"/>
      <c r="O79" s="68"/>
      <c r="P79" s="68"/>
      <c r="Q79" s="101" t="str">
        <f t="shared" ca="1" si="8"/>
        <v/>
      </c>
      <c r="R79" s="71" t="str">
        <f t="shared" si="9"/>
        <v/>
      </c>
      <c r="S79" s="71" t="e">
        <f t="shared" si="10"/>
        <v>#N/A</v>
      </c>
      <c r="T79" s="63" t="str">
        <f t="shared" si="39"/>
        <v/>
      </c>
      <c r="U79" s="68" t="e">
        <f t="shared" si="12"/>
        <v>#N/A</v>
      </c>
      <c r="V79" s="68"/>
      <c r="W79" s="68"/>
      <c r="X79" s="68"/>
      <c r="Y79" s="68"/>
      <c r="Z79" s="68"/>
      <c r="AA79" s="68"/>
      <c r="AB79" s="68"/>
      <c r="AC79" s="68"/>
      <c r="AD79" s="68"/>
      <c r="AE79" s="68"/>
      <c r="AF79" s="68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  <c r="BC79" s="68"/>
      <c r="BD79" s="68"/>
      <c r="BE79" s="68"/>
      <c r="BF79" s="68"/>
      <c r="BG79" s="68"/>
      <c r="BH79" s="68"/>
      <c r="BI79" s="68"/>
      <c r="BJ79" s="68"/>
      <c r="BK79" s="68"/>
      <c r="BL79" s="68"/>
      <c r="BM79" s="68"/>
      <c r="BN79" s="68"/>
      <c r="BO79" s="68"/>
      <c r="BP79" s="68"/>
      <c r="BQ79" s="68"/>
      <c r="BR79" s="68"/>
      <c r="BS79" s="68"/>
      <c r="BT79" s="68"/>
      <c r="BU79" s="68"/>
      <c r="BV79" s="68"/>
      <c r="BW79" s="68"/>
      <c r="BX79" s="68"/>
      <c r="BY79" s="68"/>
      <c r="BZ79" s="68"/>
      <c r="CA79" s="68"/>
      <c r="CB79" s="68"/>
      <c r="CC79" s="68"/>
      <c r="CD79" s="68"/>
      <c r="CE79" s="68"/>
      <c r="CF79" s="68"/>
      <c r="CG79" s="68"/>
      <c r="CH79" s="68"/>
      <c r="CI79" s="68"/>
      <c r="CJ79" s="68"/>
      <c r="CK79" s="68"/>
      <c r="CL79" s="68"/>
      <c r="CM79" s="68"/>
      <c r="CN79" s="68"/>
      <c r="CO79" s="68"/>
      <c r="CP79" s="68"/>
      <c r="CQ79" s="68"/>
      <c r="CR79" s="68"/>
      <c r="CS79" s="68"/>
      <c r="CT79" s="68"/>
      <c r="CU79" s="68"/>
      <c r="CV79" s="68"/>
      <c r="CW79" s="68"/>
      <c r="CX79" s="68"/>
      <c r="CY79" s="68"/>
      <c r="CZ79" s="68"/>
      <c r="DA79" s="68"/>
      <c r="DB79" s="68"/>
      <c r="DC79" s="68"/>
      <c r="DD79" s="68"/>
      <c r="DE79" s="68"/>
      <c r="DF79" s="68"/>
      <c r="DG79" s="68"/>
      <c r="DH79" s="68"/>
      <c r="DI79" s="68"/>
      <c r="DJ79" s="68"/>
      <c r="DK79" s="68"/>
      <c r="DL79" s="68"/>
      <c r="DM79" s="68"/>
      <c r="DN79" s="68"/>
      <c r="DO79" s="68"/>
      <c r="DP79" s="68"/>
      <c r="DQ79" s="68"/>
      <c r="DR79" s="68"/>
      <c r="DS79" s="68"/>
      <c r="DT79" s="68"/>
      <c r="DU79" s="68"/>
      <c r="DV79" s="68"/>
      <c r="DW79" s="68"/>
      <c r="DX79" s="68"/>
      <c r="DY79" s="68"/>
      <c r="DZ79" s="68"/>
      <c r="EA79" s="68"/>
      <c r="EB79" s="68"/>
      <c r="EC79" s="68"/>
      <c r="ED79" s="68"/>
      <c r="EE79" s="68"/>
      <c r="EF79" s="68"/>
      <c r="EG79" s="68"/>
      <c r="EH79" s="68"/>
      <c r="EI79" s="68"/>
      <c r="EJ79" s="68"/>
      <c r="EK79" s="68"/>
      <c r="EL79" s="68"/>
      <c r="EM79" s="68"/>
      <c r="EN79" s="68"/>
      <c r="EO79" s="68"/>
      <c r="EP79" s="68"/>
      <c r="EQ79" s="68"/>
      <c r="ER79" s="68"/>
      <c r="ES79" s="68"/>
      <c r="ET79" s="68"/>
      <c r="EU79" s="68"/>
      <c r="EV79" s="68"/>
      <c r="EW79" s="68"/>
      <c r="EX79" s="68"/>
      <c r="EY79" s="68"/>
      <c r="EZ79" s="68"/>
      <c r="FA79" s="68"/>
      <c r="FB79" s="68"/>
      <c r="FC79" s="68"/>
      <c r="FD79" s="68"/>
      <c r="FE79" s="68"/>
      <c r="FF79" s="68"/>
      <c r="FG79" s="68"/>
      <c r="FH79" s="68"/>
      <c r="FI79" s="68"/>
      <c r="FJ79" s="68"/>
      <c r="FK79" s="68"/>
      <c r="FL79" s="68"/>
      <c r="FM79" s="68"/>
      <c r="FN79" s="68"/>
      <c r="FO79" s="68"/>
      <c r="FP79" s="68"/>
      <c r="FQ79" s="68"/>
      <c r="FR79" s="68"/>
      <c r="FS79" s="68"/>
      <c r="FT79" s="68"/>
      <c r="FU79" s="68"/>
      <c r="FV79" s="68"/>
      <c r="FW79" s="68"/>
      <c r="FX79" s="68"/>
      <c r="FY79" s="68"/>
      <c r="FZ79" s="68"/>
      <c r="GA79" s="68"/>
      <c r="GB79" s="68"/>
      <c r="GC79" s="68"/>
      <c r="GD79" s="68"/>
      <c r="GE79" s="68"/>
      <c r="GF79" s="68"/>
      <c r="GG79" s="68"/>
      <c r="GH79" s="68"/>
      <c r="GI79" s="68"/>
      <c r="GJ79" s="68"/>
      <c r="GK79" s="68"/>
      <c r="GL79" s="68"/>
      <c r="GM79" s="68"/>
      <c r="GN79" s="68"/>
      <c r="GO79" s="68"/>
      <c r="GP79" s="68"/>
      <c r="GQ79" s="68"/>
      <c r="GR79" s="68"/>
      <c r="GS79" s="68"/>
      <c r="GT79" s="68"/>
      <c r="GU79" s="68"/>
      <c r="GV79" s="68"/>
      <c r="GW79" s="68"/>
      <c r="GX79" s="68"/>
      <c r="GY79" s="68"/>
      <c r="GZ79" s="68"/>
      <c r="HA79" s="68"/>
      <c r="HB79" s="68"/>
      <c r="HC79" s="68"/>
      <c r="HD79" s="68"/>
      <c r="HE79" s="68"/>
      <c r="HF79" s="68"/>
      <c r="HG79" s="68"/>
      <c r="HH79" s="68"/>
      <c r="HI79" s="68"/>
      <c r="HJ79" s="68"/>
      <c r="HK79" s="68"/>
      <c r="HL79" s="68"/>
      <c r="HM79" s="68"/>
      <c r="HN79" s="68"/>
      <c r="HO79" s="68"/>
      <c r="HP79" s="68"/>
      <c r="HQ79" s="68"/>
      <c r="HR79" s="68"/>
      <c r="HS79" s="68"/>
      <c r="HT79" s="68"/>
      <c r="HU79" s="68"/>
      <c r="HV79" s="68"/>
      <c r="HW79" s="68"/>
      <c r="HX79" s="68"/>
      <c r="HY79" s="68"/>
      <c r="HZ79" s="68"/>
      <c r="IA79" s="68"/>
      <c r="IB79" s="68"/>
      <c r="IC79" s="68"/>
      <c r="ID79" s="68"/>
      <c r="IE79" s="68"/>
      <c r="IF79" s="68"/>
      <c r="IG79" s="68"/>
      <c r="IH79" s="68"/>
      <c r="II79" s="68"/>
      <c r="IJ79" s="68"/>
      <c r="IK79" s="68"/>
      <c r="IL79" s="68"/>
      <c r="IM79" s="68"/>
      <c r="IN79" s="68"/>
      <c r="IO79" s="68"/>
      <c r="IP79" s="68"/>
      <c r="IQ79" s="68"/>
      <c r="IR79" s="68"/>
      <c r="IS79" s="68"/>
      <c r="IT79" s="68"/>
      <c r="IU79" s="68"/>
      <c r="IV79" s="68"/>
      <c r="IW79" s="68"/>
      <c r="IX79" s="68"/>
      <c r="IY79" s="68"/>
      <c r="IZ79" s="68"/>
    </row>
    <row r="80" spans="1:260" ht="15.75" customHeight="1">
      <c r="A80" s="148"/>
      <c r="B80" s="103" t="str">
        <f t="shared" si="58"/>
        <v/>
      </c>
      <c r="C80" s="103" t="str">
        <f t="shared" si="59"/>
        <v/>
      </c>
      <c r="D80" s="103" t="str">
        <f t="shared" si="60"/>
        <v/>
      </c>
      <c r="E80" s="112"/>
      <c r="F80" s="105" t="str">
        <f>IF(E80="","",VLOOKUP(E80,報名總表及收費!$I$29:$L$140,4))</f>
        <v/>
      </c>
      <c r="G80" s="106"/>
      <c r="H80" s="107" t="str">
        <f t="shared" ca="1" si="16"/>
        <v/>
      </c>
      <c r="I80" s="108"/>
      <c r="J80" s="103" t="str">
        <f t="shared" si="38"/>
        <v/>
      </c>
      <c r="K80" s="52"/>
      <c r="L80" s="52"/>
      <c r="M80" s="52"/>
      <c r="N80" s="68"/>
      <c r="O80" s="68"/>
      <c r="P80" s="68"/>
      <c r="Q80" s="101" t="str">
        <f t="shared" ca="1" si="8"/>
        <v/>
      </c>
      <c r="R80" s="71" t="str">
        <f t="shared" si="9"/>
        <v/>
      </c>
      <c r="S80" s="71" t="e">
        <f t="shared" si="10"/>
        <v>#N/A</v>
      </c>
      <c r="T80" s="63" t="str">
        <f t="shared" si="39"/>
        <v/>
      </c>
      <c r="U80" s="68" t="e">
        <f t="shared" si="12"/>
        <v>#N/A</v>
      </c>
      <c r="V80" s="68"/>
      <c r="W80" s="68"/>
      <c r="X80" s="68"/>
      <c r="Y80" s="68"/>
      <c r="Z80" s="68"/>
      <c r="AA80" s="68"/>
      <c r="AB80" s="68"/>
      <c r="AC80" s="68"/>
      <c r="AD80" s="68"/>
      <c r="AE80" s="68"/>
      <c r="AF80" s="68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  <c r="BC80" s="68"/>
      <c r="BD80" s="68"/>
      <c r="BE80" s="68"/>
      <c r="BF80" s="68"/>
      <c r="BG80" s="68"/>
      <c r="BH80" s="68"/>
      <c r="BI80" s="68"/>
      <c r="BJ80" s="68"/>
      <c r="BK80" s="68"/>
      <c r="BL80" s="68"/>
      <c r="BM80" s="68"/>
      <c r="BN80" s="68"/>
      <c r="BO80" s="68"/>
      <c r="BP80" s="68"/>
      <c r="BQ80" s="68"/>
      <c r="BR80" s="68"/>
      <c r="BS80" s="68"/>
      <c r="BT80" s="68"/>
      <c r="BU80" s="68"/>
      <c r="BV80" s="68"/>
      <c r="BW80" s="68"/>
      <c r="BX80" s="68"/>
      <c r="BY80" s="68"/>
      <c r="BZ80" s="68"/>
      <c r="CA80" s="68"/>
      <c r="CB80" s="68"/>
      <c r="CC80" s="68"/>
      <c r="CD80" s="68"/>
      <c r="CE80" s="68"/>
      <c r="CF80" s="68"/>
      <c r="CG80" s="68"/>
      <c r="CH80" s="68"/>
      <c r="CI80" s="68"/>
      <c r="CJ80" s="68"/>
      <c r="CK80" s="68"/>
      <c r="CL80" s="68"/>
      <c r="CM80" s="68"/>
      <c r="CN80" s="68"/>
      <c r="CO80" s="68"/>
      <c r="CP80" s="68"/>
      <c r="CQ80" s="68"/>
      <c r="CR80" s="68"/>
      <c r="CS80" s="68"/>
      <c r="CT80" s="68"/>
      <c r="CU80" s="68"/>
      <c r="CV80" s="68"/>
      <c r="CW80" s="68"/>
      <c r="CX80" s="68"/>
      <c r="CY80" s="68"/>
      <c r="CZ80" s="68"/>
      <c r="DA80" s="68"/>
      <c r="DB80" s="68"/>
      <c r="DC80" s="68"/>
      <c r="DD80" s="68"/>
      <c r="DE80" s="68"/>
      <c r="DF80" s="68"/>
      <c r="DG80" s="68"/>
      <c r="DH80" s="68"/>
      <c r="DI80" s="68"/>
      <c r="DJ80" s="68"/>
      <c r="DK80" s="68"/>
      <c r="DL80" s="68"/>
      <c r="DM80" s="68"/>
      <c r="DN80" s="68"/>
      <c r="DO80" s="68"/>
      <c r="DP80" s="68"/>
      <c r="DQ80" s="68"/>
      <c r="DR80" s="68"/>
      <c r="DS80" s="68"/>
      <c r="DT80" s="68"/>
      <c r="DU80" s="68"/>
      <c r="DV80" s="68"/>
      <c r="DW80" s="68"/>
      <c r="DX80" s="68"/>
      <c r="DY80" s="68"/>
      <c r="DZ80" s="68"/>
      <c r="EA80" s="68"/>
      <c r="EB80" s="68"/>
      <c r="EC80" s="68"/>
      <c r="ED80" s="68"/>
      <c r="EE80" s="68"/>
      <c r="EF80" s="68"/>
      <c r="EG80" s="68"/>
      <c r="EH80" s="68"/>
      <c r="EI80" s="68"/>
      <c r="EJ80" s="68"/>
      <c r="EK80" s="68"/>
      <c r="EL80" s="68"/>
      <c r="EM80" s="68"/>
      <c r="EN80" s="68"/>
      <c r="EO80" s="68"/>
      <c r="EP80" s="68"/>
      <c r="EQ80" s="68"/>
      <c r="ER80" s="68"/>
      <c r="ES80" s="68"/>
      <c r="ET80" s="68"/>
      <c r="EU80" s="68"/>
      <c r="EV80" s="68"/>
      <c r="EW80" s="68"/>
      <c r="EX80" s="68"/>
      <c r="EY80" s="68"/>
      <c r="EZ80" s="68"/>
      <c r="FA80" s="68"/>
      <c r="FB80" s="68"/>
      <c r="FC80" s="68"/>
      <c r="FD80" s="68"/>
      <c r="FE80" s="68"/>
      <c r="FF80" s="68"/>
      <c r="FG80" s="68"/>
      <c r="FH80" s="68"/>
      <c r="FI80" s="68"/>
      <c r="FJ80" s="68"/>
      <c r="FK80" s="68"/>
      <c r="FL80" s="68"/>
      <c r="FM80" s="68"/>
      <c r="FN80" s="68"/>
      <c r="FO80" s="68"/>
      <c r="FP80" s="68"/>
      <c r="FQ80" s="68"/>
      <c r="FR80" s="68"/>
      <c r="FS80" s="68"/>
      <c r="FT80" s="68"/>
      <c r="FU80" s="68"/>
      <c r="FV80" s="68"/>
      <c r="FW80" s="68"/>
      <c r="FX80" s="68"/>
      <c r="FY80" s="68"/>
      <c r="FZ80" s="68"/>
      <c r="GA80" s="68"/>
      <c r="GB80" s="68"/>
      <c r="GC80" s="68"/>
      <c r="GD80" s="68"/>
      <c r="GE80" s="68"/>
      <c r="GF80" s="68"/>
      <c r="GG80" s="68"/>
      <c r="GH80" s="68"/>
      <c r="GI80" s="68"/>
      <c r="GJ80" s="68"/>
      <c r="GK80" s="68"/>
      <c r="GL80" s="68"/>
      <c r="GM80" s="68"/>
      <c r="GN80" s="68"/>
      <c r="GO80" s="68"/>
      <c r="GP80" s="68"/>
      <c r="GQ80" s="68"/>
      <c r="GR80" s="68"/>
      <c r="GS80" s="68"/>
      <c r="GT80" s="68"/>
      <c r="GU80" s="68"/>
      <c r="GV80" s="68"/>
      <c r="GW80" s="68"/>
      <c r="GX80" s="68"/>
      <c r="GY80" s="68"/>
      <c r="GZ80" s="68"/>
      <c r="HA80" s="68"/>
      <c r="HB80" s="68"/>
      <c r="HC80" s="68"/>
      <c r="HD80" s="68"/>
      <c r="HE80" s="68"/>
      <c r="HF80" s="68"/>
      <c r="HG80" s="68"/>
      <c r="HH80" s="68"/>
      <c r="HI80" s="68"/>
      <c r="HJ80" s="68"/>
      <c r="HK80" s="68"/>
      <c r="HL80" s="68"/>
      <c r="HM80" s="68"/>
      <c r="HN80" s="68"/>
      <c r="HO80" s="68"/>
      <c r="HP80" s="68"/>
      <c r="HQ80" s="68"/>
      <c r="HR80" s="68"/>
      <c r="HS80" s="68"/>
      <c r="HT80" s="68"/>
      <c r="HU80" s="68"/>
      <c r="HV80" s="68"/>
      <c r="HW80" s="68"/>
      <c r="HX80" s="68"/>
      <c r="HY80" s="68"/>
      <c r="HZ80" s="68"/>
      <c r="IA80" s="68"/>
      <c r="IB80" s="68"/>
      <c r="IC80" s="68"/>
      <c r="ID80" s="68"/>
      <c r="IE80" s="68"/>
      <c r="IF80" s="68"/>
      <c r="IG80" s="68"/>
      <c r="IH80" s="68"/>
      <c r="II80" s="68"/>
      <c r="IJ80" s="68"/>
      <c r="IK80" s="68"/>
      <c r="IL80" s="68"/>
      <c r="IM80" s="68"/>
      <c r="IN80" s="68"/>
      <c r="IO80" s="68"/>
      <c r="IP80" s="68"/>
      <c r="IQ80" s="68"/>
      <c r="IR80" s="68"/>
      <c r="IS80" s="68"/>
      <c r="IT80" s="68"/>
      <c r="IU80" s="68"/>
      <c r="IV80" s="68"/>
      <c r="IW80" s="68"/>
      <c r="IX80" s="68"/>
      <c r="IY80" s="68"/>
      <c r="IZ80" s="68"/>
    </row>
    <row r="81" spans="1:260" ht="15.75" customHeight="1">
      <c r="A81" s="147" t="s">
        <v>66</v>
      </c>
      <c r="B81" s="95"/>
      <c r="C81" s="95"/>
      <c r="D81" s="95"/>
      <c r="E81" s="96"/>
      <c r="F81" s="97" t="str">
        <f>IF(E81="","",VLOOKUP(E81,報名總表及收費!$I$29:$L$140,4))</f>
        <v/>
      </c>
      <c r="G81" s="98"/>
      <c r="H81" s="99" t="str">
        <f t="shared" ca="1" si="16"/>
        <v/>
      </c>
      <c r="I81" s="100"/>
      <c r="J81" s="94" t="str">
        <f t="shared" si="38"/>
        <v/>
      </c>
      <c r="K81" s="52"/>
      <c r="L81" s="52"/>
      <c r="M81" s="52"/>
      <c r="N81" s="68"/>
      <c r="O81" s="68"/>
      <c r="P81" s="68"/>
      <c r="Q81" s="101" t="str">
        <f t="shared" ca="1" si="8"/>
        <v/>
      </c>
      <c r="R81" s="71" t="str">
        <f t="shared" si="9"/>
        <v/>
      </c>
      <c r="S81" s="71" t="str">
        <f t="shared" si="10"/>
        <v/>
      </c>
      <c r="T81" s="63" t="str">
        <f t="shared" si="39"/>
        <v/>
      </c>
      <c r="U81" s="68" t="str">
        <f t="shared" si="12"/>
        <v/>
      </c>
      <c r="V81" s="68"/>
      <c r="W81" s="68"/>
      <c r="X81" s="68"/>
      <c r="Y81" s="68"/>
      <c r="Z81" s="68"/>
      <c r="AA81" s="68"/>
      <c r="AB81" s="68"/>
      <c r="AC81" s="68"/>
      <c r="AD81" s="68"/>
      <c r="AE81" s="68"/>
      <c r="AF81" s="68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  <c r="BC81" s="68"/>
      <c r="BD81" s="68"/>
      <c r="BE81" s="68"/>
      <c r="BF81" s="68"/>
      <c r="BG81" s="68"/>
      <c r="BH81" s="68"/>
      <c r="BI81" s="68"/>
      <c r="BJ81" s="68"/>
      <c r="BK81" s="68"/>
      <c r="BL81" s="68"/>
      <c r="BM81" s="68"/>
      <c r="BN81" s="68"/>
      <c r="BO81" s="68"/>
      <c r="BP81" s="68"/>
      <c r="BQ81" s="68"/>
      <c r="BR81" s="68"/>
      <c r="BS81" s="68"/>
      <c r="BT81" s="68"/>
      <c r="BU81" s="68"/>
      <c r="BV81" s="68"/>
      <c r="BW81" s="68"/>
      <c r="BX81" s="68"/>
      <c r="BY81" s="68"/>
      <c r="BZ81" s="68"/>
      <c r="CA81" s="68"/>
      <c r="CB81" s="68"/>
      <c r="CC81" s="68"/>
      <c r="CD81" s="68"/>
      <c r="CE81" s="68"/>
      <c r="CF81" s="68"/>
      <c r="CG81" s="68"/>
      <c r="CH81" s="68"/>
      <c r="CI81" s="68"/>
      <c r="CJ81" s="68"/>
      <c r="CK81" s="68"/>
      <c r="CL81" s="68"/>
      <c r="CM81" s="68"/>
      <c r="CN81" s="68"/>
      <c r="CO81" s="68"/>
      <c r="CP81" s="68"/>
      <c r="CQ81" s="68"/>
      <c r="CR81" s="68"/>
      <c r="CS81" s="68"/>
      <c r="CT81" s="68"/>
      <c r="CU81" s="68"/>
      <c r="CV81" s="68"/>
      <c r="CW81" s="68"/>
      <c r="CX81" s="68"/>
      <c r="CY81" s="68"/>
      <c r="CZ81" s="68"/>
      <c r="DA81" s="68"/>
      <c r="DB81" s="68"/>
      <c r="DC81" s="68"/>
      <c r="DD81" s="68"/>
      <c r="DE81" s="68"/>
      <c r="DF81" s="68"/>
      <c r="DG81" s="68"/>
      <c r="DH81" s="68"/>
      <c r="DI81" s="68"/>
      <c r="DJ81" s="68"/>
      <c r="DK81" s="68"/>
      <c r="DL81" s="68"/>
      <c r="DM81" s="68"/>
      <c r="DN81" s="68"/>
      <c r="DO81" s="68"/>
      <c r="DP81" s="68"/>
      <c r="DQ81" s="68"/>
      <c r="DR81" s="68"/>
      <c r="DS81" s="68"/>
      <c r="DT81" s="68"/>
      <c r="DU81" s="68"/>
      <c r="DV81" s="68"/>
      <c r="DW81" s="68"/>
      <c r="DX81" s="68"/>
      <c r="DY81" s="68"/>
      <c r="DZ81" s="68"/>
      <c r="EA81" s="68"/>
      <c r="EB81" s="68"/>
      <c r="EC81" s="68"/>
      <c r="ED81" s="68"/>
      <c r="EE81" s="68"/>
      <c r="EF81" s="68"/>
      <c r="EG81" s="68"/>
      <c r="EH81" s="68"/>
      <c r="EI81" s="68"/>
      <c r="EJ81" s="68"/>
      <c r="EK81" s="68"/>
      <c r="EL81" s="68"/>
      <c r="EM81" s="68"/>
      <c r="EN81" s="68"/>
      <c r="EO81" s="68"/>
      <c r="EP81" s="68"/>
      <c r="EQ81" s="68"/>
      <c r="ER81" s="68"/>
      <c r="ES81" s="68"/>
      <c r="ET81" s="68"/>
      <c r="EU81" s="68"/>
      <c r="EV81" s="68"/>
      <c r="EW81" s="68"/>
      <c r="EX81" s="68"/>
      <c r="EY81" s="68"/>
      <c r="EZ81" s="68"/>
      <c r="FA81" s="68"/>
      <c r="FB81" s="68"/>
      <c r="FC81" s="68"/>
      <c r="FD81" s="68"/>
      <c r="FE81" s="68"/>
      <c r="FF81" s="68"/>
      <c r="FG81" s="68"/>
      <c r="FH81" s="68"/>
      <c r="FI81" s="68"/>
      <c r="FJ81" s="68"/>
      <c r="FK81" s="68"/>
      <c r="FL81" s="68"/>
      <c r="FM81" s="68"/>
      <c r="FN81" s="68"/>
      <c r="FO81" s="68"/>
      <c r="FP81" s="68"/>
      <c r="FQ81" s="68"/>
      <c r="FR81" s="68"/>
      <c r="FS81" s="68"/>
      <c r="FT81" s="68"/>
      <c r="FU81" s="68"/>
      <c r="FV81" s="68"/>
      <c r="FW81" s="68"/>
      <c r="FX81" s="68"/>
      <c r="FY81" s="68"/>
      <c r="FZ81" s="68"/>
      <c r="GA81" s="68"/>
      <c r="GB81" s="68"/>
      <c r="GC81" s="68"/>
      <c r="GD81" s="68"/>
      <c r="GE81" s="68"/>
      <c r="GF81" s="68"/>
      <c r="GG81" s="68"/>
      <c r="GH81" s="68"/>
      <c r="GI81" s="68"/>
      <c r="GJ81" s="68"/>
      <c r="GK81" s="68"/>
      <c r="GL81" s="68"/>
      <c r="GM81" s="68"/>
      <c r="GN81" s="68"/>
      <c r="GO81" s="68"/>
      <c r="GP81" s="68"/>
      <c r="GQ81" s="68"/>
      <c r="GR81" s="68"/>
      <c r="GS81" s="68"/>
      <c r="GT81" s="68"/>
      <c r="GU81" s="68"/>
      <c r="GV81" s="68"/>
      <c r="GW81" s="68"/>
      <c r="GX81" s="68"/>
      <c r="GY81" s="68"/>
      <c r="GZ81" s="68"/>
      <c r="HA81" s="68"/>
      <c r="HB81" s="68"/>
      <c r="HC81" s="68"/>
      <c r="HD81" s="68"/>
      <c r="HE81" s="68"/>
      <c r="HF81" s="68"/>
      <c r="HG81" s="68"/>
      <c r="HH81" s="68"/>
      <c r="HI81" s="68"/>
      <c r="HJ81" s="68"/>
      <c r="HK81" s="68"/>
      <c r="HL81" s="68"/>
      <c r="HM81" s="68"/>
      <c r="HN81" s="68"/>
      <c r="HO81" s="68"/>
      <c r="HP81" s="68"/>
      <c r="HQ81" s="68"/>
      <c r="HR81" s="68"/>
      <c r="HS81" s="68"/>
      <c r="HT81" s="68"/>
      <c r="HU81" s="68"/>
      <c r="HV81" s="68"/>
      <c r="HW81" s="68"/>
      <c r="HX81" s="68"/>
      <c r="HY81" s="68"/>
      <c r="HZ81" s="68"/>
      <c r="IA81" s="68"/>
      <c r="IB81" s="68"/>
      <c r="IC81" s="68"/>
      <c r="ID81" s="68"/>
      <c r="IE81" s="68"/>
      <c r="IF81" s="68"/>
      <c r="IG81" s="68"/>
      <c r="IH81" s="68"/>
      <c r="II81" s="68"/>
      <c r="IJ81" s="68"/>
      <c r="IK81" s="68"/>
      <c r="IL81" s="68"/>
      <c r="IM81" s="68"/>
      <c r="IN81" s="68"/>
      <c r="IO81" s="68"/>
      <c r="IP81" s="68"/>
      <c r="IQ81" s="68"/>
      <c r="IR81" s="68"/>
      <c r="IS81" s="68"/>
      <c r="IT81" s="68"/>
      <c r="IU81" s="68"/>
      <c r="IV81" s="68"/>
      <c r="IW81" s="68"/>
      <c r="IX81" s="68"/>
      <c r="IY81" s="68"/>
      <c r="IZ81" s="68"/>
    </row>
    <row r="82" spans="1:260" ht="15.75" customHeight="1">
      <c r="A82" s="147"/>
      <c r="B82" s="94" t="str">
        <f t="shared" ref="B82:B84" si="61">IF(B81=0,"",B81)</f>
        <v/>
      </c>
      <c r="C82" s="94" t="str">
        <f t="shared" ref="C82:C84" si="62">IF(C81=0,"",C81)</f>
        <v/>
      </c>
      <c r="D82" s="94" t="str">
        <f t="shared" ref="D82:D84" si="63">IF(D81=0,"",D81)</f>
        <v/>
      </c>
      <c r="E82" s="96"/>
      <c r="F82" s="97" t="str">
        <f>IF(E82="","",VLOOKUP(E82,報名總表及收費!$I$29:$L$140,4))</f>
        <v/>
      </c>
      <c r="G82" s="102"/>
      <c r="H82" s="99" t="str">
        <f t="shared" ca="1" si="16"/>
        <v/>
      </c>
      <c r="I82" s="100"/>
      <c r="J82" s="94" t="str">
        <f t="shared" si="38"/>
        <v/>
      </c>
      <c r="K82" s="52"/>
      <c r="L82" s="52"/>
      <c r="M82" s="52"/>
      <c r="N82" s="68"/>
      <c r="O82" s="68"/>
      <c r="P82" s="68"/>
      <c r="Q82" s="101" t="str">
        <f t="shared" ca="1" si="8"/>
        <v/>
      </c>
      <c r="R82" s="71" t="str">
        <f t="shared" si="9"/>
        <v/>
      </c>
      <c r="S82" s="71" t="e">
        <f t="shared" si="10"/>
        <v>#N/A</v>
      </c>
      <c r="T82" s="63" t="str">
        <f t="shared" si="39"/>
        <v/>
      </c>
      <c r="U82" s="68" t="e">
        <f t="shared" si="12"/>
        <v>#N/A</v>
      </c>
      <c r="V82" s="68"/>
      <c r="W82" s="68"/>
      <c r="X82" s="68"/>
      <c r="Y82" s="68"/>
      <c r="Z82" s="68"/>
      <c r="AA82" s="68"/>
      <c r="AB82" s="68"/>
      <c r="AC82" s="68"/>
      <c r="AD82" s="68"/>
      <c r="AE82" s="68"/>
      <c r="AF82" s="68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  <c r="BC82" s="68"/>
      <c r="BD82" s="68"/>
      <c r="BE82" s="68"/>
      <c r="BF82" s="68"/>
      <c r="BG82" s="68"/>
      <c r="BH82" s="68"/>
      <c r="BI82" s="68"/>
      <c r="BJ82" s="68"/>
      <c r="BK82" s="68"/>
      <c r="BL82" s="68"/>
      <c r="BM82" s="68"/>
      <c r="BN82" s="68"/>
      <c r="BO82" s="68"/>
      <c r="BP82" s="68"/>
      <c r="BQ82" s="68"/>
      <c r="BR82" s="68"/>
      <c r="BS82" s="68"/>
      <c r="BT82" s="68"/>
      <c r="BU82" s="68"/>
      <c r="BV82" s="68"/>
      <c r="BW82" s="68"/>
      <c r="BX82" s="68"/>
      <c r="BY82" s="68"/>
      <c r="BZ82" s="68"/>
      <c r="CA82" s="68"/>
      <c r="CB82" s="68"/>
      <c r="CC82" s="68"/>
      <c r="CD82" s="68"/>
      <c r="CE82" s="68"/>
      <c r="CF82" s="68"/>
      <c r="CG82" s="68"/>
      <c r="CH82" s="68"/>
      <c r="CI82" s="68"/>
      <c r="CJ82" s="68"/>
      <c r="CK82" s="68"/>
      <c r="CL82" s="68"/>
      <c r="CM82" s="68"/>
      <c r="CN82" s="68"/>
      <c r="CO82" s="68"/>
      <c r="CP82" s="68"/>
      <c r="CQ82" s="68"/>
      <c r="CR82" s="68"/>
      <c r="CS82" s="68"/>
      <c r="CT82" s="68"/>
      <c r="CU82" s="68"/>
      <c r="CV82" s="68"/>
      <c r="CW82" s="68"/>
      <c r="CX82" s="68"/>
      <c r="CY82" s="68"/>
      <c r="CZ82" s="68"/>
      <c r="DA82" s="68"/>
      <c r="DB82" s="68"/>
      <c r="DC82" s="68"/>
      <c r="DD82" s="68"/>
      <c r="DE82" s="68"/>
      <c r="DF82" s="68"/>
      <c r="DG82" s="68"/>
      <c r="DH82" s="68"/>
      <c r="DI82" s="68"/>
      <c r="DJ82" s="68"/>
      <c r="DK82" s="68"/>
      <c r="DL82" s="68"/>
      <c r="DM82" s="68"/>
      <c r="DN82" s="68"/>
      <c r="DO82" s="68"/>
      <c r="DP82" s="68"/>
      <c r="DQ82" s="68"/>
      <c r="DR82" s="68"/>
      <c r="DS82" s="68"/>
      <c r="DT82" s="68"/>
      <c r="DU82" s="68"/>
      <c r="DV82" s="68"/>
      <c r="DW82" s="68"/>
      <c r="DX82" s="68"/>
      <c r="DY82" s="68"/>
      <c r="DZ82" s="68"/>
      <c r="EA82" s="68"/>
      <c r="EB82" s="68"/>
      <c r="EC82" s="68"/>
      <c r="ED82" s="68"/>
      <c r="EE82" s="68"/>
      <c r="EF82" s="68"/>
      <c r="EG82" s="68"/>
      <c r="EH82" s="68"/>
      <c r="EI82" s="68"/>
      <c r="EJ82" s="68"/>
      <c r="EK82" s="68"/>
      <c r="EL82" s="68"/>
      <c r="EM82" s="68"/>
      <c r="EN82" s="68"/>
      <c r="EO82" s="68"/>
      <c r="EP82" s="68"/>
      <c r="EQ82" s="68"/>
      <c r="ER82" s="68"/>
      <c r="ES82" s="68"/>
      <c r="ET82" s="68"/>
      <c r="EU82" s="68"/>
      <c r="EV82" s="68"/>
      <c r="EW82" s="68"/>
      <c r="EX82" s="68"/>
      <c r="EY82" s="68"/>
      <c r="EZ82" s="68"/>
      <c r="FA82" s="68"/>
      <c r="FB82" s="68"/>
      <c r="FC82" s="68"/>
      <c r="FD82" s="68"/>
      <c r="FE82" s="68"/>
      <c r="FF82" s="68"/>
      <c r="FG82" s="68"/>
      <c r="FH82" s="68"/>
      <c r="FI82" s="68"/>
      <c r="FJ82" s="68"/>
      <c r="FK82" s="68"/>
      <c r="FL82" s="68"/>
      <c r="FM82" s="68"/>
      <c r="FN82" s="68"/>
      <c r="FO82" s="68"/>
      <c r="FP82" s="68"/>
      <c r="FQ82" s="68"/>
      <c r="FR82" s="68"/>
      <c r="FS82" s="68"/>
      <c r="FT82" s="68"/>
      <c r="FU82" s="68"/>
      <c r="FV82" s="68"/>
      <c r="FW82" s="68"/>
      <c r="FX82" s="68"/>
      <c r="FY82" s="68"/>
      <c r="FZ82" s="68"/>
      <c r="GA82" s="68"/>
      <c r="GB82" s="68"/>
      <c r="GC82" s="68"/>
      <c r="GD82" s="68"/>
      <c r="GE82" s="68"/>
      <c r="GF82" s="68"/>
      <c r="GG82" s="68"/>
      <c r="GH82" s="68"/>
      <c r="GI82" s="68"/>
      <c r="GJ82" s="68"/>
      <c r="GK82" s="68"/>
      <c r="GL82" s="68"/>
      <c r="GM82" s="68"/>
      <c r="GN82" s="68"/>
      <c r="GO82" s="68"/>
      <c r="GP82" s="68"/>
      <c r="GQ82" s="68"/>
      <c r="GR82" s="68"/>
      <c r="GS82" s="68"/>
      <c r="GT82" s="68"/>
      <c r="GU82" s="68"/>
      <c r="GV82" s="68"/>
      <c r="GW82" s="68"/>
      <c r="GX82" s="68"/>
      <c r="GY82" s="68"/>
      <c r="GZ82" s="68"/>
      <c r="HA82" s="68"/>
      <c r="HB82" s="68"/>
      <c r="HC82" s="68"/>
      <c r="HD82" s="68"/>
      <c r="HE82" s="68"/>
      <c r="HF82" s="68"/>
      <c r="HG82" s="68"/>
      <c r="HH82" s="68"/>
      <c r="HI82" s="68"/>
      <c r="HJ82" s="68"/>
      <c r="HK82" s="68"/>
      <c r="HL82" s="68"/>
      <c r="HM82" s="68"/>
      <c r="HN82" s="68"/>
      <c r="HO82" s="68"/>
      <c r="HP82" s="68"/>
      <c r="HQ82" s="68"/>
      <c r="HR82" s="68"/>
      <c r="HS82" s="68"/>
      <c r="HT82" s="68"/>
      <c r="HU82" s="68"/>
      <c r="HV82" s="68"/>
      <c r="HW82" s="68"/>
      <c r="HX82" s="68"/>
      <c r="HY82" s="68"/>
      <c r="HZ82" s="68"/>
      <c r="IA82" s="68"/>
      <c r="IB82" s="68"/>
      <c r="IC82" s="68"/>
      <c r="ID82" s="68"/>
      <c r="IE82" s="68"/>
      <c r="IF82" s="68"/>
      <c r="IG82" s="68"/>
      <c r="IH82" s="68"/>
      <c r="II82" s="68"/>
      <c r="IJ82" s="68"/>
      <c r="IK82" s="68"/>
      <c r="IL82" s="68"/>
      <c r="IM82" s="68"/>
      <c r="IN82" s="68"/>
      <c r="IO82" s="68"/>
      <c r="IP82" s="68"/>
      <c r="IQ82" s="68"/>
      <c r="IR82" s="68"/>
      <c r="IS82" s="68"/>
      <c r="IT82" s="68"/>
      <c r="IU82" s="68"/>
      <c r="IV82" s="68"/>
      <c r="IW82" s="68"/>
      <c r="IX82" s="68"/>
      <c r="IY82" s="68"/>
      <c r="IZ82" s="68"/>
    </row>
    <row r="83" spans="1:260" ht="15.75" customHeight="1">
      <c r="A83" s="147"/>
      <c r="B83" s="94" t="str">
        <f t="shared" si="61"/>
        <v/>
      </c>
      <c r="C83" s="94" t="str">
        <f t="shared" si="62"/>
        <v/>
      </c>
      <c r="D83" s="94" t="str">
        <f t="shared" si="63"/>
        <v/>
      </c>
      <c r="E83" s="96"/>
      <c r="F83" s="97" t="str">
        <f>IF(E83="","",VLOOKUP(E83,報名總表及收費!$I$29:$L$140,4))</f>
        <v/>
      </c>
      <c r="G83" s="102"/>
      <c r="H83" s="99" t="str">
        <f t="shared" ca="1" si="16"/>
        <v/>
      </c>
      <c r="I83" s="100"/>
      <c r="J83" s="94" t="str">
        <f t="shared" si="38"/>
        <v/>
      </c>
      <c r="K83" s="52"/>
      <c r="L83" s="52"/>
      <c r="M83" s="52"/>
      <c r="N83" s="68"/>
      <c r="O83" s="68"/>
      <c r="P83" s="68"/>
      <c r="Q83" s="101" t="str">
        <f t="shared" ca="1" si="8"/>
        <v/>
      </c>
      <c r="R83" s="71" t="str">
        <f t="shared" si="9"/>
        <v/>
      </c>
      <c r="S83" s="71" t="e">
        <f t="shared" si="10"/>
        <v>#N/A</v>
      </c>
      <c r="T83" s="63" t="str">
        <f t="shared" si="39"/>
        <v/>
      </c>
      <c r="U83" s="68" t="e">
        <f t="shared" si="12"/>
        <v>#N/A</v>
      </c>
      <c r="V83" s="68"/>
      <c r="W83" s="68"/>
      <c r="X83" s="68"/>
      <c r="Y83" s="68"/>
      <c r="Z83" s="68"/>
      <c r="AA83" s="68"/>
      <c r="AB83" s="68"/>
      <c r="AC83" s="68"/>
      <c r="AD83" s="68"/>
      <c r="AE83" s="68"/>
      <c r="AF83" s="68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  <c r="BC83" s="68"/>
      <c r="BD83" s="68"/>
      <c r="BE83" s="68"/>
      <c r="BF83" s="68"/>
      <c r="BG83" s="68"/>
      <c r="BH83" s="68"/>
      <c r="BI83" s="68"/>
      <c r="BJ83" s="68"/>
      <c r="BK83" s="68"/>
      <c r="BL83" s="68"/>
      <c r="BM83" s="68"/>
      <c r="BN83" s="68"/>
      <c r="BO83" s="68"/>
      <c r="BP83" s="68"/>
      <c r="BQ83" s="68"/>
      <c r="BR83" s="68"/>
      <c r="BS83" s="68"/>
      <c r="BT83" s="68"/>
      <c r="BU83" s="68"/>
      <c r="BV83" s="68"/>
      <c r="BW83" s="68"/>
      <c r="BX83" s="68"/>
      <c r="BY83" s="68"/>
      <c r="BZ83" s="68"/>
      <c r="CA83" s="68"/>
      <c r="CB83" s="68"/>
      <c r="CC83" s="68"/>
      <c r="CD83" s="68"/>
      <c r="CE83" s="68"/>
      <c r="CF83" s="68"/>
      <c r="CG83" s="68"/>
      <c r="CH83" s="68"/>
      <c r="CI83" s="68"/>
      <c r="CJ83" s="68"/>
      <c r="CK83" s="68"/>
      <c r="CL83" s="68"/>
      <c r="CM83" s="68"/>
      <c r="CN83" s="68"/>
      <c r="CO83" s="68"/>
      <c r="CP83" s="68"/>
      <c r="CQ83" s="68"/>
      <c r="CR83" s="68"/>
      <c r="CS83" s="68"/>
      <c r="CT83" s="68"/>
      <c r="CU83" s="68"/>
      <c r="CV83" s="68"/>
      <c r="CW83" s="68"/>
      <c r="CX83" s="68"/>
      <c r="CY83" s="68"/>
      <c r="CZ83" s="68"/>
      <c r="DA83" s="68"/>
      <c r="DB83" s="68"/>
      <c r="DC83" s="68"/>
      <c r="DD83" s="68"/>
      <c r="DE83" s="68"/>
      <c r="DF83" s="68"/>
      <c r="DG83" s="68"/>
      <c r="DH83" s="68"/>
      <c r="DI83" s="68"/>
      <c r="DJ83" s="68"/>
      <c r="DK83" s="68"/>
      <c r="DL83" s="68"/>
      <c r="DM83" s="68"/>
      <c r="DN83" s="68"/>
      <c r="DO83" s="68"/>
      <c r="DP83" s="68"/>
      <c r="DQ83" s="68"/>
      <c r="DR83" s="68"/>
      <c r="DS83" s="68"/>
      <c r="DT83" s="68"/>
      <c r="DU83" s="68"/>
      <c r="DV83" s="68"/>
      <c r="DW83" s="68"/>
      <c r="DX83" s="68"/>
      <c r="DY83" s="68"/>
      <c r="DZ83" s="68"/>
      <c r="EA83" s="68"/>
      <c r="EB83" s="68"/>
      <c r="EC83" s="68"/>
      <c r="ED83" s="68"/>
      <c r="EE83" s="68"/>
      <c r="EF83" s="68"/>
      <c r="EG83" s="68"/>
      <c r="EH83" s="68"/>
      <c r="EI83" s="68"/>
      <c r="EJ83" s="68"/>
      <c r="EK83" s="68"/>
      <c r="EL83" s="68"/>
      <c r="EM83" s="68"/>
      <c r="EN83" s="68"/>
      <c r="EO83" s="68"/>
      <c r="EP83" s="68"/>
      <c r="EQ83" s="68"/>
      <c r="ER83" s="68"/>
      <c r="ES83" s="68"/>
      <c r="ET83" s="68"/>
      <c r="EU83" s="68"/>
      <c r="EV83" s="68"/>
      <c r="EW83" s="68"/>
      <c r="EX83" s="68"/>
      <c r="EY83" s="68"/>
      <c r="EZ83" s="68"/>
      <c r="FA83" s="68"/>
      <c r="FB83" s="68"/>
      <c r="FC83" s="68"/>
      <c r="FD83" s="68"/>
      <c r="FE83" s="68"/>
      <c r="FF83" s="68"/>
      <c r="FG83" s="68"/>
      <c r="FH83" s="68"/>
      <c r="FI83" s="68"/>
      <c r="FJ83" s="68"/>
      <c r="FK83" s="68"/>
      <c r="FL83" s="68"/>
      <c r="FM83" s="68"/>
      <c r="FN83" s="68"/>
      <c r="FO83" s="68"/>
      <c r="FP83" s="68"/>
      <c r="FQ83" s="68"/>
      <c r="FR83" s="68"/>
      <c r="FS83" s="68"/>
      <c r="FT83" s="68"/>
      <c r="FU83" s="68"/>
      <c r="FV83" s="68"/>
      <c r="FW83" s="68"/>
      <c r="FX83" s="68"/>
      <c r="FY83" s="68"/>
      <c r="FZ83" s="68"/>
      <c r="GA83" s="68"/>
      <c r="GB83" s="68"/>
      <c r="GC83" s="68"/>
      <c r="GD83" s="68"/>
      <c r="GE83" s="68"/>
      <c r="GF83" s="68"/>
      <c r="GG83" s="68"/>
      <c r="GH83" s="68"/>
      <c r="GI83" s="68"/>
      <c r="GJ83" s="68"/>
      <c r="GK83" s="68"/>
      <c r="GL83" s="68"/>
      <c r="GM83" s="68"/>
      <c r="GN83" s="68"/>
      <c r="GO83" s="68"/>
      <c r="GP83" s="68"/>
      <c r="GQ83" s="68"/>
      <c r="GR83" s="68"/>
      <c r="GS83" s="68"/>
      <c r="GT83" s="68"/>
      <c r="GU83" s="68"/>
      <c r="GV83" s="68"/>
      <c r="GW83" s="68"/>
      <c r="GX83" s="68"/>
      <c r="GY83" s="68"/>
      <c r="GZ83" s="68"/>
      <c r="HA83" s="68"/>
      <c r="HB83" s="68"/>
      <c r="HC83" s="68"/>
      <c r="HD83" s="68"/>
      <c r="HE83" s="68"/>
      <c r="HF83" s="68"/>
      <c r="HG83" s="68"/>
      <c r="HH83" s="68"/>
      <c r="HI83" s="68"/>
      <c r="HJ83" s="68"/>
      <c r="HK83" s="68"/>
      <c r="HL83" s="68"/>
      <c r="HM83" s="68"/>
      <c r="HN83" s="68"/>
      <c r="HO83" s="68"/>
      <c r="HP83" s="68"/>
      <c r="HQ83" s="68"/>
      <c r="HR83" s="68"/>
      <c r="HS83" s="68"/>
      <c r="HT83" s="68"/>
      <c r="HU83" s="68"/>
      <c r="HV83" s="68"/>
      <c r="HW83" s="68"/>
      <c r="HX83" s="68"/>
      <c r="HY83" s="68"/>
      <c r="HZ83" s="68"/>
      <c r="IA83" s="68"/>
      <c r="IB83" s="68"/>
      <c r="IC83" s="68"/>
      <c r="ID83" s="68"/>
      <c r="IE83" s="68"/>
      <c r="IF83" s="68"/>
      <c r="IG83" s="68"/>
      <c r="IH83" s="68"/>
      <c r="II83" s="68"/>
      <c r="IJ83" s="68"/>
      <c r="IK83" s="68"/>
      <c r="IL83" s="68"/>
      <c r="IM83" s="68"/>
      <c r="IN83" s="68"/>
      <c r="IO83" s="68"/>
      <c r="IP83" s="68"/>
      <c r="IQ83" s="68"/>
      <c r="IR83" s="68"/>
      <c r="IS83" s="68"/>
      <c r="IT83" s="68"/>
      <c r="IU83" s="68"/>
      <c r="IV83" s="68"/>
      <c r="IW83" s="68"/>
      <c r="IX83" s="68"/>
      <c r="IY83" s="68"/>
      <c r="IZ83" s="68"/>
    </row>
    <row r="84" spans="1:260" ht="15.75" customHeight="1">
      <c r="A84" s="147"/>
      <c r="B84" s="94" t="str">
        <f t="shared" si="61"/>
        <v/>
      </c>
      <c r="C84" s="94" t="str">
        <f t="shared" si="62"/>
        <v/>
      </c>
      <c r="D84" s="94" t="str">
        <f t="shared" si="63"/>
        <v/>
      </c>
      <c r="E84" s="96"/>
      <c r="F84" s="97" t="str">
        <f>IF(E84="","",VLOOKUP(E84,報名總表及收費!$I$29:$L$140,4))</f>
        <v/>
      </c>
      <c r="G84" s="102"/>
      <c r="H84" s="99" t="str">
        <f t="shared" ca="1" si="16"/>
        <v/>
      </c>
      <c r="I84" s="100"/>
      <c r="J84" s="94" t="str">
        <f t="shared" si="38"/>
        <v/>
      </c>
      <c r="K84" s="52"/>
      <c r="L84" s="52"/>
      <c r="M84" s="52"/>
      <c r="N84" s="68"/>
      <c r="O84" s="68"/>
      <c r="P84" s="68"/>
      <c r="Q84" s="101" t="str">
        <f t="shared" ca="1" si="8"/>
        <v/>
      </c>
      <c r="R84" s="71" t="str">
        <f t="shared" si="9"/>
        <v/>
      </c>
      <c r="S84" s="71" t="e">
        <f t="shared" si="10"/>
        <v>#N/A</v>
      </c>
      <c r="T84" s="63" t="str">
        <f t="shared" si="39"/>
        <v/>
      </c>
      <c r="U84" s="68" t="e">
        <f t="shared" si="12"/>
        <v>#N/A</v>
      </c>
      <c r="V84" s="68"/>
      <c r="W84" s="68"/>
      <c r="X84" s="68"/>
      <c r="Y84" s="68"/>
      <c r="Z84" s="68"/>
      <c r="AA84" s="68"/>
      <c r="AB84" s="68"/>
      <c r="AC84" s="68"/>
      <c r="AD84" s="68"/>
      <c r="AE84" s="68"/>
      <c r="AF84" s="68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  <c r="BC84" s="68"/>
      <c r="BD84" s="68"/>
      <c r="BE84" s="68"/>
      <c r="BF84" s="68"/>
      <c r="BG84" s="68"/>
      <c r="BH84" s="68"/>
      <c r="BI84" s="68"/>
      <c r="BJ84" s="68"/>
      <c r="BK84" s="68"/>
      <c r="BL84" s="68"/>
      <c r="BM84" s="68"/>
      <c r="BN84" s="68"/>
      <c r="BO84" s="68"/>
      <c r="BP84" s="68"/>
      <c r="BQ84" s="68"/>
      <c r="BR84" s="68"/>
      <c r="BS84" s="68"/>
      <c r="BT84" s="68"/>
      <c r="BU84" s="68"/>
      <c r="BV84" s="68"/>
      <c r="BW84" s="68"/>
      <c r="BX84" s="68"/>
      <c r="BY84" s="68"/>
      <c r="BZ84" s="68"/>
      <c r="CA84" s="68"/>
      <c r="CB84" s="68"/>
      <c r="CC84" s="68"/>
      <c r="CD84" s="68"/>
      <c r="CE84" s="68"/>
      <c r="CF84" s="68"/>
      <c r="CG84" s="68"/>
      <c r="CH84" s="68"/>
      <c r="CI84" s="68"/>
      <c r="CJ84" s="68"/>
      <c r="CK84" s="68"/>
      <c r="CL84" s="68"/>
      <c r="CM84" s="68"/>
      <c r="CN84" s="68"/>
      <c r="CO84" s="68"/>
      <c r="CP84" s="68"/>
      <c r="CQ84" s="68"/>
      <c r="CR84" s="68"/>
      <c r="CS84" s="68"/>
      <c r="CT84" s="68"/>
      <c r="CU84" s="68"/>
      <c r="CV84" s="68"/>
      <c r="CW84" s="68"/>
      <c r="CX84" s="68"/>
      <c r="CY84" s="68"/>
      <c r="CZ84" s="68"/>
      <c r="DA84" s="68"/>
      <c r="DB84" s="68"/>
      <c r="DC84" s="68"/>
      <c r="DD84" s="68"/>
      <c r="DE84" s="68"/>
      <c r="DF84" s="68"/>
      <c r="DG84" s="68"/>
      <c r="DH84" s="68"/>
      <c r="DI84" s="68"/>
      <c r="DJ84" s="68"/>
      <c r="DK84" s="68"/>
      <c r="DL84" s="68"/>
      <c r="DM84" s="68"/>
      <c r="DN84" s="68"/>
      <c r="DO84" s="68"/>
      <c r="DP84" s="68"/>
      <c r="DQ84" s="68"/>
      <c r="DR84" s="68"/>
      <c r="DS84" s="68"/>
      <c r="DT84" s="68"/>
      <c r="DU84" s="68"/>
      <c r="DV84" s="68"/>
      <c r="DW84" s="68"/>
      <c r="DX84" s="68"/>
      <c r="DY84" s="68"/>
      <c r="DZ84" s="68"/>
      <c r="EA84" s="68"/>
      <c r="EB84" s="68"/>
      <c r="EC84" s="68"/>
      <c r="ED84" s="68"/>
      <c r="EE84" s="68"/>
      <c r="EF84" s="68"/>
      <c r="EG84" s="68"/>
      <c r="EH84" s="68"/>
      <c r="EI84" s="68"/>
      <c r="EJ84" s="68"/>
      <c r="EK84" s="68"/>
      <c r="EL84" s="68"/>
      <c r="EM84" s="68"/>
      <c r="EN84" s="68"/>
      <c r="EO84" s="68"/>
      <c r="EP84" s="68"/>
      <c r="EQ84" s="68"/>
      <c r="ER84" s="68"/>
      <c r="ES84" s="68"/>
      <c r="ET84" s="68"/>
      <c r="EU84" s="68"/>
      <c r="EV84" s="68"/>
      <c r="EW84" s="68"/>
      <c r="EX84" s="68"/>
      <c r="EY84" s="68"/>
      <c r="EZ84" s="68"/>
      <c r="FA84" s="68"/>
      <c r="FB84" s="68"/>
      <c r="FC84" s="68"/>
      <c r="FD84" s="68"/>
      <c r="FE84" s="68"/>
      <c r="FF84" s="68"/>
      <c r="FG84" s="68"/>
      <c r="FH84" s="68"/>
      <c r="FI84" s="68"/>
      <c r="FJ84" s="68"/>
      <c r="FK84" s="68"/>
      <c r="FL84" s="68"/>
      <c r="FM84" s="68"/>
      <c r="FN84" s="68"/>
      <c r="FO84" s="68"/>
      <c r="FP84" s="68"/>
      <c r="FQ84" s="68"/>
      <c r="FR84" s="68"/>
      <c r="FS84" s="68"/>
      <c r="FT84" s="68"/>
      <c r="FU84" s="68"/>
      <c r="FV84" s="68"/>
      <c r="FW84" s="68"/>
      <c r="FX84" s="68"/>
      <c r="FY84" s="68"/>
      <c r="FZ84" s="68"/>
      <c r="GA84" s="68"/>
      <c r="GB84" s="68"/>
      <c r="GC84" s="68"/>
      <c r="GD84" s="68"/>
      <c r="GE84" s="68"/>
      <c r="GF84" s="68"/>
      <c r="GG84" s="68"/>
      <c r="GH84" s="68"/>
      <c r="GI84" s="68"/>
      <c r="GJ84" s="68"/>
      <c r="GK84" s="68"/>
      <c r="GL84" s="68"/>
      <c r="GM84" s="68"/>
      <c r="GN84" s="68"/>
      <c r="GO84" s="68"/>
      <c r="GP84" s="68"/>
      <c r="GQ84" s="68"/>
      <c r="GR84" s="68"/>
      <c r="GS84" s="68"/>
      <c r="GT84" s="68"/>
      <c r="GU84" s="68"/>
      <c r="GV84" s="68"/>
      <c r="GW84" s="68"/>
      <c r="GX84" s="68"/>
      <c r="GY84" s="68"/>
      <c r="GZ84" s="68"/>
      <c r="HA84" s="68"/>
      <c r="HB84" s="68"/>
      <c r="HC84" s="68"/>
      <c r="HD84" s="68"/>
      <c r="HE84" s="68"/>
      <c r="HF84" s="68"/>
      <c r="HG84" s="68"/>
      <c r="HH84" s="68"/>
      <c r="HI84" s="68"/>
      <c r="HJ84" s="68"/>
      <c r="HK84" s="68"/>
      <c r="HL84" s="68"/>
      <c r="HM84" s="68"/>
      <c r="HN84" s="68"/>
      <c r="HO84" s="68"/>
      <c r="HP84" s="68"/>
      <c r="HQ84" s="68"/>
      <c r="HR84" s="68"/>
      <c r="HS84" s="68"/>
      <c r="HT84" s="68"/>
      <c r="HU84" s="68"/>
      <c r="HV84" s="68"/>
      <c r="HW84" s="68"/>
      <c r="HX84" s="68"/>
      <c r="HY84" s="68"/>
      <c r="HZ84" s="68"/>
      <c r="IA84" s="68"/>
      <c r="IB84" s="68"/>
      <c r="IC84" s="68"/>
      <c r="ID84" s="68"/>
      <c r="IE84" s="68"/>
      <c r="IF84" s="68"/>
      <c r="IG84" s="68"/>
      <c r="IH84" s="68"/>
      <c r="II84" s="68"/>
      <c r="IJ84" s="68"/>
      <c r="IK84" s="68"/>
      <c r="IL84" s="68"/>
      <c r="IM84" s="68"/>
      <c r="IN84" s="68"/>
      <c r="IO84" s="68"/>
      <c r="IP84" s="68"/>
      <c r="IQ84" s="68"/>
      <c r="IR84" s="68"/>
      <c r="IS84" s="68"/>
      <c r="IT84" s="68"/>
      <c r="IU84" s="68"/>
      <c r="IV84" s="68"/>
      <c r="IW84" s="68"/>
      <c r="IX84" s="68"/>
      <c r="IY84" s="68"/>
      <c r="IZ84" s="68"/>
    </row>
    <row r="85" spans="1:260" ht="15.75" customHeight="1">
      <c r="A85" s="148" t="s">
        <v>67</v>
      </c>
      <c r="B85" s="104"/>
      <c r="C85" s="104"/>
      <c r="D85" s="104"/>
      <c r="E85" s="112"/>
      <c r="F85" s="105" t="str">
        <f>IF(E85="","",VLOOKUP(E85,報名總表及收費!$I$29:$L$140,4))</f>
        <v/>
      </c>
      <c r="G85" s="106"/>
      <c r="H85" s="107" t="str">
        <f t="shared" ca="1" si="16"/>
        <v/>
      </c>
      <c r="I85" s="108"/>
      <c r="J85" s="103" t="str">
        <f t="shared" si="38"/>
        <v/>
      </c>
      <c r="K85" s="52"/>
      <c r="L85" s="52"/>
      <c r="M85" s="52"/>
      <c r="N85" s="68"/>
      <c r="O85" s="68"/>
      <c r="P85" s="68"/>
      <c r="Q85" s="101" t="str">
        <f t="shared" ca="1" si="8"/>
        <v/>
      </c>
      <c r="R85" s="71" t="str">
        <f t="shared" si="9"/>
        <v/>
      </c>
      <c r="S85" s="71" t="str">
        <f t="shared" si="10"/>
        <v/>
      </c>
      <c r="T85" s="63" t="str">
        <f t="shared" si="39"/>
        <v/>
      </c>
      <c r="U85" s="68" t="str">
        <f t="shared" si="12"/>
        <v/>
      </c>
      <c r="V85" s="68"/>
      <c r="W85" s="68"/>
      <c r="X85" s="68"/>
      <c r="Y85" s="68"/>
      <c r="Z85" s="68"/>
      <c r="AA85" s="68"/>
      <c r="AB85" s="68"/>
      <c r="AC85" s="68"/>
      <c r="AD85" s="68"/>
      <c r="AE85" s="68"/>
      <c r="AF85" s="68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  <c r="BC85" s="68"/>
      <c r="BD85" s="68"/>
      <c r="BE85" s="68"/>
      <c r="BF85" s="68"/>
      <c r="BG85" s="68"/>
      <c r="BH85" s="68"/>
      <c r="BI85" s="68"/>
      <c r="BJ85" s="68"/>
      <c r="BK85" s="68"/>
      <c r="BL85" s="68"/>
      <c r="BM85" s="68"/>
      <c r="BN85" s="68"/>
      <c r="BO85" s="68"/>
      <c r="BP85" s="68"/>
      <c r="BQ85" s="68"/>
      <c r="BR85" s="68"/>
      <c r="BS85" s="68"/>
      <c r="BT85" s="68"/>
      <c r="BU85" s="68"/>
      <c r="BV85" s="68"/>
      <c r="BW85" s="68"/>
      <c r="BX85" s="68"/>
      <c r="BY85" s="68"/>
      <c r="BZ85" s="68"/>
      <c r="CA85" s="68"/>
      <c r="CB85" s="68"/>
      <c r="CC85" s="68"/>
      <c r="CD85" s="68"/>
      <c r="CE85" s="68"/>
      <c r="CF85" s="68"/>
      <c r="CG85" s="68"/>
      <c r="CH85" s="68"/>
      <c r="CI85" s="68"/>
      <c r="CJ85" s="68"/>
      <c r="CK85" s="68"/>
      <c r="CL85" s="68"/>
      <c r="CM85" s="68"/>
      <c r="CN85" s="68"/>
      <c r="CO85" s="68"/>
      <c r="CP85" s="68"/>
      <c r="CQ85" s="68"/>
      <c r="CR85" s="68"/>
      <c r="CS85" s="68"/>
      <c r="CT85" s="68"/>
      <c r="CU85" s="68"/>
      <c r="CV85" s="68"/>
      <c r="CW85" s="68"/>
      <c r="CX85" s="68"/>
      <c r="CY85" s="68"/>
      <c r="CZ85" s="68"/>
      <c r="DA85" s="68"/>
      <c r="DB85" s="68"/>
      <c r="DC85" s="68"/>
      <c r="DD85" s="68"/>
      <c r="DE85" s="68"/>
      <c r="DF85" s="68"/>
      <c r="DG85" s="68"/>
      <c r="DH85" s="68"/>
      <c r="DI85" s="68"/>
      <c r="DJ85" s="68"/>
      <c r="DK85" s="68"/>
      <c r="DL85" s="68"/>
      <c r="DM85" s="68"/>
      <c r="DN85" s="68"/>
      <c r="DO85" s="68"/>
      <c r="DP85" s="68"/>
      <c r="DQ85" s="68"/>
      <c r="DR85" s="68"/>
      <c r="DS85" s="68"/>
      <c r="DT85" s="68"/>
      <c r="DU85" s="68"/>
      <c r="DV85" s="68"/>
      <c r="DW85" s="68"/>
      <c r="DX85" s="68"/>
      <c r="DY85" s="68"/>
      <c r="DZ85" s="68"/>
      <c r="EA85" s="68"/>
      <c r="EB85" s="68"/>
      <c r="EC85" s="68"/>
      <c r="ED85" s="68"/>
      <c r="EE85" s="68"/>
      <c r="EF85" s="68"/>
      <c r="EG85" s="68"/>
      <c r="EH85" s="68"/>
      <c r="EI85" s="68"/>
      <c r="EJ85" s="68"/>
      <c r="EK85" s="68"/>
      <c r="EL85" s="68"/>
      <c r="EM85" s="68"/>
      <c r="EN85" s="68"/>
      <c r="EO85" s="68"/>
      <c r="EP85" s="68"/>
      <c r="EQ85" s="68"/>
      <c r="ER85" s="68"/>
      <c r="ES85" s="68"/>
      <c r="ET85" s="68"/>
      <c r="EU85" s="68"/>
      <c r="EV85" s="68"/>
      <c r="EW85" s="68"/>
      <c r="EX85" s="68"/>
      <c r="EY85" s="68"/>
      <c r="EZ85" s="68"/>
      <c r="FA85" s="68"/>
      <c r="FB85" s="68"/>
      <c r="FC85" s="68"/>
      <c r="FD85" s="68"/>
      <c r="FE85" s="68"/>
      <c r="FF85" s="68"/>
      <c r="FG85" s="68"/>
      <c r="FH85" s="68"/>
      <c r="FI85" s="68"/>
      <c r="FJ85" s="68"/>
      <c r="FK85" s="68"/>
      <c r="FL85" s="68"/>
      <c r="FM85" s="68"/>
      <c r="FN85" s="68"/>
      <c r="FO85" s="68"/>
      <c r="FP85" s="68"/>
      <c r="FQ85" s="68"/>
      <c r="FR85" s="68"/>
      <c r="FS85" s="68"/>
      <c r="FT85" s="68"/>
      <c r="FU85" s="68"/>
      <c r="FV85" s="68"/>
      <c r="FW85" s="68"/>
      <c r="FX85" s="68"/>
      <c r="FY85" s="68"/>
      <c r="FZ85" s="68"/>
      <c r="GA85" s="68"/>
      <c r="GB85" s="68"/>
      <c r="GC85" s="68"/>
      <c r="GD85" s="68"/>
      <c r="GE85" s="68"/>
      <c r="GF85" s="68"/>
      <c r="GG85" s="68"/>
      <c r="GH85" s="68"/>
      <c r="GI85" s="68"/>
      <c r="GJ85" s="68"/>
      <c r="GK85" s="68"/>
      <c r="GL85" s="68"/>
      <c r="GM85" s="68"/>
      <c r="GN85" s="68"/>
      <c r="GO85" s="68"/>
      <c r="GP85" s="68"/>
      <c r="GQ85" s="68"/>
      <c r="GR85" s="68"/>
      <c r="GS85" s="68"/>
      <c r="GT85" s="68"/>
      <c r="GU85" s="68"/>
      <c r="GV85" s="68"/>
      <c r="GW85" s="68"/>
      <c r="GX85" s="68"/>
      <c r="GY85" s="68"/>
      <c r="GZ85" s="68"/>
      <c r="HA85" s="68"/>
      <c r="HB85" s="68"/>
      <c r="HC85" s="68"/>
      <c r="HD85" s="68"/>
      <c r="HE85" s="68"/>
      <c r="HF85" s="68"/>
      <c r="HG85" s="68"/>
      <c r="HH85" s="68"/>
      <c r="HI85" s="68"/>
      <c r="HJ85" s="68"/>
      <c r="HK85" s="68"/>
      <c r="HL85" s="68"/>
      <c r="HM85" s="68"/>
      <c r="HN85" s="68"/>
      <c r="HO85" s="68"/>
      <c r="HP85" s="68"/>
      <c r="HQ85" s="68"/>
      <c r="HR85" s="68"/>
      <c r="HS85" s="68"/>
      <c r="HT85" s="68"/>
      <c r="HU85" s="68"/>
      <c r="HV85" s="68"/>
      <c r="HW85" s="68"/>
      <c r="HX85" s="68"/>
      <c r="HY85" s="68"/>
      <c r="HZ85" s="68"/>
      <c r="IA85" s="68"/>
      <c r="IB85" s="68"/>
      <c r="IC85" s="68"/>
      <c r="ID85" s="68"/>
      <c r="IE85" s="68"/>
      <c r="IF85" s="68"/>
      <c r="IG85" s="68"/>
      <c r="IH85" s="68"/>
      <c r="II85" s="68"/>
      <c r="IJ85" s="68"/>
      <c r="IK85" s="68"/>
      <c r="IL85" s="68"/>
      <c r="IM85" s="68"/>
      <c r="IN85" s="68"/>
      <c r="IO85" s="68"/>
      <c r="IP85" s="68"/>
      <c r="IQ85" s="68"/>
      <c r="IR85" s="68"/>
      <c r="IS85" s="68"/>
      <c r="IT85" s="68"/>
      <c r="IU85" s="68"/>
      <c r="IV85" s="68"/>
      <c r="IW85" s="68"/>
      <c r="IX85" s="68"/>
      <c r="IY85" s="68"/>
      <c r="IZ85" s="68"/>
    </row>
    <row r="86" spans="1:260" ht="15.75" customHeight="1">
      <c r="A86" s="148"/>
      <c r="B86" s="103" t="str">
        <f t="shared" ref="B86:B88" si="64">IF(B85=0,"",B85)</f>
        <v/>
      </c>
      <c r="C86" s="103" t="str">
        <f t="shared" ref="C86:C88" si="65">IF(C85=0,"",C85)</f>
        <v/>
      </c>
      <c r="D86" s="103" t="str">
        <f t="shared" ref="D86:D88" si="66">IF(D85=0,"",D85)</f>
        <v/>
      </c>
      <c r="E86" s="112"/>
      <c r="F86" s="105" t="str">
        <f>IF(E86="","",VLOOKUP(E86,報名總表及收費!$I$29:$L$140,4))</f>
        <v/>
      </c>
      <c r="G86" s="106"/>
      <c r="H86" s="107" t="str">
        <f t="shared" ca="1" si="16"/>
        <v/>
      </c>
      <c r="I86" s="108"/>
      <c r="J86" s="103" t="str">
        <f t="shared" si="38"/>
        <v/>
      </c>
      <c r="K86" s="52"/>
      <c r="L86" s="52"/>
      <c r="M86" s="52"/>
      <c r="N86" s="68"/>
      <c r="O86" s="68"/>
      <c r="P86" s="68"/>
      <c r="Q86" s="101" t="str">
        <f t="shared" ca="1" si="8"/>
        <v/>
      </c>
      <c r="R86" s="71" t="str">
        <f t="shared" si="9"/>
        <v/>
      </c>
      <c r="S86" s="71" t="e">
        <f t="shared" si="10"/>
        <v>#N/A</v>
      </c>
      <c r="T86" s="63" t="str">
        <f t="shared" si="39"/>
        <v/>
      </c>
      <c r="U86" s="68" t="e">
        <f t="shared" si="12"/>
        <v>#N/A</v>
      </c>
      <c r="V86" s="68"/>
      <c r="W86" s="68"/>
      <c r="X86" s="68"/>
      <c r="Y86" s="68"/>
      <c r="Z86" s="68"/>
      <c r="AA86" s="68"/>
      <c r="AB86" s="68"/>
      <c r="AC86" s="68"/>
      <c r="AD86" s="68"/>
      <c r="AE86" s="68"/>
      <c r="AF86" s="68"/>
      <c r="AG86" s="68"/>
      <c r="AH86" s="68"/>
      <c r="AI86" s="68"/>
      <c r="AJ86" s="68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  <c r="BC86" s="68"/>
      <c r="BD86" s="68"/>
      <c r="BE86" s="68"/>
      <c r="BF86" s="68"/>
      <c r="BG86" s="68"/>
      <c r="BH86" s="68"/>
      <c r="BI86" s="68"/>
      <c r="BJ86" s="68"/>
      <c r="BK86" s="68"/>
      <c r="BL86" s="68"/>
      <c r="BM86" s="68"/>
      <c r="BN86" s="68"/>
      <c r="BO86" s="68"/>
      <c r="BP86" s="68"/>
      <c r="BQ86" s="68"/>
      <c r="BR86" s="68"/>
      <c r="BS86" s="68"/>
      <c r="BT86" s="68"/>
      <c r="BU86" s="68"/>
      <c r="BV86" s="68"/>
      <c r="BW86" s="68"/>
      <c r="BX86" s="68"/>
      <c r="BY86" s="68"/>
      <c r="BZ86" s="68"/>
      <c r="CA86" s="68"/>
      <c r="CB86" s="68"/>
      <c r="CC86" s="68"/>
      <c r="CD86" s="68"/>
      <c r="CE86" s="68"/>
      <c r="CF86" s="68"/>
      <c r="CG86" s="68"/>
      <c r="CH86" s="68"/>
      <c r="CI86" s="68"/>
      <c r="CJ86" s="68"/>
      <c r="CK86" s="68"/>
      <c r="CL86" s="68"/>
      <c r="CM86" s="68"/>
      <c r="CN86" s="68"/>
      <c r="CO86" s="68"/>
      <c r="CP86" s="68"/>
      <c r="CQ86" s="68"/>
      <c r="CR86" s="68"/>
      <c r="CS86" s="68"/>
      <c r="CT86" s="68"/>
      <c r="CU86" s="68"/>
      <c r="CV86" s="68"/>
      <c r="CW86" s="68"/>
      <c r="CX86" s="68"/>
      <c r="CY86" s="68"/>
      <c r="CZ86" s="68"/>
      <c r="DA86" s="68"/>
      <c r="DB86" s="68"/>
      <c r="DC86" s="68"/>
      <c r="DD86" s="68"/>
      <c r="DE86" s="68"/>
      <c r="DF86" s="68"/>
      <c r="DG86" s="68"/>
      <c r="DH86" s="68"/>
      <c r="DI86" s="68"/>
      <c r="DJ86" s="68"/>
      <c r="DK86" s="68"/>
      <c r="DL86" s="68"/>
      <c r="DM86" s="68"/>
      <c r="DN86" s="68"/>
      <c r="DO86" s="68"/>
      <c r="DP86" s="68"/>
      <c r="DQ86" s="68"/>
      <c r="DR86" s="68"/>
      <c r="DS86" s="68"/>
      <c r="DT86" s="68"/>
      <c r="DU86" s="68"/>
      <c r="DV86" s="68"/>
      <c r="DW86" s="68"/>
      <c r="DX86" s="68"/>
      <c r="DY86" s="68"/>
      <c r="DZ86" s="68"/>
      <c r="EA86" s="68"/>
      <c r="EB86" s="68"/>
      <c r="EC86" s="68"/>
      <c r="ED86" s="68"/>
      <c r="EE86" s="68"/>
      <c r="EF86" s="68"/>
      <c r="EG86" s="68"/>
      <c r="EH86" s="68"/>
      <c r="EI86" s="68"/>
      <c r="EJ86" s="68"/>
      <c r="EK86" s="68"/>
      <c r="EL86" s="68"/>
      <c r="EM86" s="68"/>
      <c r="EN86" s="68"/>
      <c r="EO86" s="68"/>
      <c r="EP86" s="68"/>
      <c r="EQ86" s="68"/>
      <c r="ER86" s="68"/>
      <c r="ES86" s="68"/>
      <c r="ET86" s="68"/>
      <c r="EU86" s="68"/>
      <c r="EV86" s="68"/>
      <c r="EW86" s="68"/>
      <c r="EX86" s="68"/>
      <c r="EY86" s="68"/>
      <c r="EZ86" s="68"/>
      <c r="FA86" s="68"/>
      <c r="FB86" s="68"/>
      <c r="FC86" s="68"/>
      <c r="FD86" s="68"/>
      <c r="FE86" s="68"/>
      <c r="FF86" s="68"/>
      <c r="FG86" s="68"/>
      <c r="FH86" s="68"/>
      <c r="FI86" s="68"/>
      <c r="FJ86" s="68"/>
      <c r="FK86" s="68"/>
      <c r="FL86" s="68"/>
      <c r="FM86" s="68"/>
      <c r="FN86" s="68"/>
      <c r="FO86" s="68"/>
      <c r="FP86" s="68"/>
      <c r="FQ86" s="68"/>
      <c r="FR86" s="68"/>
      <c r="FS86" s="68"/>
      <c r="FT86" s="68"/>
      <c r="FU86" s="68"/>
      <c r="FV86" s="68"/>
      <c r="FW86" s="68"/>
      <c r="FX86" s="68"/>
      <c r="FY86" s="68"/>
      <c r="FZ86" s="68"/>
      <c r="GA86" s="68"/>
      <c r="GB86" s="68"/>
      <c r="GC86" s="68"/>
      <c r="GD86" s="68"/>
      <c r="GE86" s="68"/>
      <c r="GF86" s="68"/>
      <c r="GG86" s="68"/>
      <c r="GH86" s="68"/>
      <c r="GI86" s="68"/>
      <c r="GJ86" s="68"/>
      <c r="GK86" s="68"/>
      <c r="GL86" s="68"/>
      <c r="GM86" s="68"/>
      <c r="GN86" s="68"/>
      <c r="GO86" s="68"/>
      <c r="GP86" s="68"/>
      <c r="GQ86" s="68"/>
      <c r="GR86" s="68"/>
      <c r="GS86" s="68"/>
      <c r="GT86" s="68"/>
      <c r="GU86" s="68"/>
      <c r="GV86" s="68"/>
      <c r="GW86" s="68"/>
      <c r="GX86" s="68"/>
      <c r="GY86" s="68"/>
      <c r="GZ86" s="68"/>
      <c r="HA86" s="68"/>
      <c r="HB86" s="68"/>
      <c r="HC86" s="68"/>
      <c r="HD86" s="68"/>
      <c r="HE86" s="68"/>
      <c r="HF86" s="68"/>
      <c r="HG86" s="68"/>
      <c r="HH86" s="68"/>
      <c r="HI86" s="68"/>
      <c r="HJ86" s="68"/>
      <c r="HK86" s="68"/>
      <c r="HL86" s="68"/>
      <c r="HM86" s="68"/>
      <c r="HN86" s="68"/>
      <c r="HO86" s="68"/>
      <c r="HP86" s="68"/>
      <c r="HQ86" s="68"/>
      <c r="HR86" s="68"/>
      <c r="HS86" s="68"/>
      <c r="HT86" s="68"/>
      <c r="HU86" s="68"/>
      <c r="HV86" s="68"/>
      <c r="HW86" s="68"/>
      <c r="HX86" s="68"/>
      <c r="HY86" s="68"/>
      <c r="HZ86" s="68"/>
      <c r="IA86" s="68"/>
      <c r="IB86" s="68"/>
      <c r="IC86" s="68"/>
      <c r="ID86" s="68"/>
      <c r="IE86" s="68"/>
      <c r="IF86" s="68"/>
      <c r="IG86" s="68"/>
      <c r="IH86" s="68"/>
      <c r="II86" s="68"/>
      <c r="IJ86" s="68"/>
      <c r="IK86" s="68"/>
      <c r="IL86" s="68"/>
      <c r="IM86" s="68"/>
      <c r="IN86" s="68"/>
      <c r="IO86" s="68"/>
      <c r="IP86" s="68"/>
      <c r="IQ86" s="68"/>
      <c r="IR86" s="68"/>
      <c r="IS86" s="68"/>
      <c r="IT86" s="68"/>
      <c r="IU86" s="68"/>
      <c r="IV86" s="68"/>
      <c r="IW86" s="68"/>
      <c r="IX86" s="68"/>
      <c r="IY86" s="68"/>
      <c r="IZ86" s="68"/>
    </row>
    <row r="87" spans="1:260" ht="15.75" customHeight="1">
      <c r="A87" s="148"/>
      <c r="B87" s="103" t="str">
        <f t="shared" si="64"/>
        <v/>
      </c>
      <c r="C87" s="103" t="str">
        <f t="shared" si="65"/>
        <v/>
      </c>
      <c r="D87" s="103" t="str">
        <f t="shared" si="66"/>
        <v/>
      </c>
      <c r="E87" s="112"/>
      <c r="F87" s="105" t="str">
        <f>IF(E87="","",VLOOKUP(E87,報名總表及收費!$I$29:$L$140,4))</f>
        <v/>
      </c>
      <c r="G87" s="106"/>
      <c r="H87" s="107" t="str">
        <f t="shared" ca="1" si="16"/>
        <v/>
      </c>
      <c r="I87" s="108"/>
      <c r="J87" s="103" t="str">
        <f t="shared" si="38"/>
        <v/>
      </c>
      <c r="K87" s="52"/>
      <c r="L87" s="52"/>
      <c r="M87" s="52"/>
      <c r="N87" s="68"/>
      <c r="O87" s="68"/>
      <c r="P87" s="68"/>
      <c r="Q87" s="101" t="str">
        <f t="shared" ca="1" si="8"/>
        <v/>
      </c>
      <c r="R87" s="71" t="str">
        <f t="shared" si="9"/>
        <v/>
      </c>
      <c r="S87" s="71" t="e">
        <f t="shared" si="10"/>
        <v>#N/A</v>
      </c>
      <c r="T87" s="63" t="str">
        <f t="shared" si="39"/>
        <v/>
      </c>
      <c r="U87" s="68" t="e">
        <f t="shared" si="12"/>
        <v>#N/A</v>
      </c>
      <c r="V87" s="68"/>
      <c r="W87" s="68"/>
      <c r="X87" s="68"/>
      <c r="Y87" s="68"/>
      <c r="Z87" s="68"/>
      <c r="AA87" s="68"/>
      <c r="AB87" s="68"/>
      <c r="AC87" s="68"/>
      <c r="AD87" s="68"/>
      <c r="AE87" s="68"/>
      <c r="AF87" s="68"/>
      <c r="AG87" s="68"/>
      <c r="AH87" s="68"/>
      <c r="AI87" s="68"/>
      <c r="AJ87" s="68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  <c r="BC87" s="68"/>
      <c r="BD87" s="68"/>
      <c r="BE87" s="68"/>
      <c r="BF87" s="68"/>
      <c r="BG87" s="68"/>
      <c r="BH87" s="68"/>
      <c r="BI87" s="68"/>
      <c r="BJ87" s="68"/>
      <c r="BK87" s="68"/>
      <c r="BL87" s="68"/>
      <c r="BM87" s="68"/>
      <c r="BN87" s="68"/>
      <c r="BO87" s="68"/>
      <c r="BP87" s="68"/>
      <c r="BQ87" s="68"/>
      <c r="BR87" s="68"/>
      <c r="BS87" s="68"/>
      <c r="BT87" s="68"/>
      <c r="BU87" s="68"/>
      <c r="BV87" s="68"/>
      <c r="BW87" s="68"/>
      <c r="BX87" s="68"/>
      <c r="BY87" s="68"/>
      <c r="BZ87" s="68"/>
      <c r="CA87" s="68"/>
      <c r="CB87" s="68"/>
      <c r="CC87" s="68"/>
      <c r="CD87" s="68"/>
      <c r="CE87" s="68"/>
      <c r="CF87" s="68"/>
      <c r="CG87" s="68"/>
      <c r="CH87" s="68"/>
      <c r="CI87" s="68"/>
      <c r="CJ87" s="68"/>
      <c r="CK87" s="68"/>
      <c r="CL87" s="68"/>
      <c r="CM87" s="68"/>
      <c r="CN87" s="68"/>
      <c r="CO87" s="68"/>
      <c r="CP87" s="68"/>
      <c r="CQ87" s="68"/>
      <c r="CR87" s="68"/>
      <c r="CS87" s="68"/>
      <c r="CT87" s="68"/>
      <c r="CU87" s="68"/>
      <c r="CV87" s="68"/>
      <c r="CW87" s="68"/>
      <c r="CX87" s="68"/>
      <c r="CY87" s="68"/>
      <c r="CZ87" s="68"/>
      <c r="DA87" s="68"/>
      <c r="DB87" s="68"/>
      <c r="DC87" s="68"/>
      <c r="DD87" s="68"/>
      <c r="DE87" s="68"/>
      <c r="DF87" s="68"/>
      <c r="DG87" s="68"/>
      <c r="DH87" s="68"/>
      <c r="DI87" s="68"/>
      <c r="DJ87" s="68"/>
      <c r="DK87" s="68"/>
      <c r="DL87" s="68"/>
      <c r="DM87" s="68"/>
      <c r="DN87" s="68"/>
      <c r="DO87" s="68"/>
      <c r="DP87" s="68"/>
      <c r="DQ87" s="68"/>
      <c r="DR87" s="68"/>
      <c r="DS87" s="68"/>
      <c r="DT87" s="68"/>
      <c r="DU87" s="68"/>
      <c r="DV87" s="68"/>
      <c r="DW87" s="68"/>
      <c r="DX87" s="68"/>
      <c r="DY87" s="68"/>
      <c r="DZ87" s="68"/>
      <c r="EA87" s="68"/>
      <c r="EB87" s="68"/>
      <c r="EC87" s="68"/>
      <c r="ED87" s="68"/>
      <c r="EE87" s="68"/>
      <c r="EF87" s="68"/>
      <c r="EG87" s="68"/>
      <c r="EH87" s="68"/>
      <c r="EI87" s="68"/>
      <c r="EJ87" s="68"/>
      <c r="EK87" s="68"/>
      <c r="EL87" s="68"/>
      <c r="EM87" s="68"/>
      <c r="EN87" s="68"/>
      <c r="EO87" s="68"/>
      <c r="EP87" s="68"/>
      <c r="EQ87" s="68"/>
      <c r="ER87" s="68"/>
      <c r="ES87" s="68"/>
      <c r="ET87" s="68"/>
      <c r="EU87" s="68"/>
      <c r="EV87" s="68"/>
      <c r="EW87" s="68"/>
      <c r="EX87" s="68"/>
      <c r="EY87" s="68"/>
      <c r="EZ87" s="68"/>
      <c r="FA87" s="68"/>
      <c r="FB87" s="68"/>
      <c r="FC87" s="68"/>
      <c r="FD87" s="68"/>
      <c r="FE87" s="68"/>
      <c r="FF87" s="68"/>
      <c r="FG87" s="68"/>
      <c r="FH87" s="68"/>
      <c r="FI87" s="68"/>
      <c r="FJ87" s="68"/>
      <c r="FK87" s="68"/>
      <c r="FL87" s="68"/>
      <c r="FM87" s="68"/>
      <c r="FN87" s="68"/>
      <c r="FO87" s="68"/>
      <c r="FP87" s="68"/>
      <c r="FQ87" s="68"/>
      <c r="FR87" s="68"/>
      <c r="FS87" s="68"/>
      <c r="FT87" s="68"/>
      <c r="FU87" s="68"/>
      <c r="FV87" s="68"/>
      <c r="FW87" s="68"/>
      <c r="FX87" s="68"/>
      <c r="FY87" s="68"/>
      <c r="FZ87" s="68"/>
      <c r="GA87" s="68"/>
      <c r="GB87" s="68"/>
      <c r="GC87" s="68"/>
      <c r="GD87" s="68"/>
      <c r="GE87" s="68"/>
      <c r="GF87" s="68"/>
      <c r="GG87" s="68"/>
      <c r="GH87" s="68"/>
      <c r="GI87" s="68"/>
      <c r="GJ87" s="68"/>
      <c r="GK87" s="68"/>
      <c r="GL87" s="68"/>
      <c r="GM87" s="68"/>
      <c r="GN87" s="68"/>
      <c r="GO87" s="68"/>
      <c r="GP87" s="68"/>
      <c r="GQ87" s="68"/>
      <c r="GR87" s="68"/>
      <c r="GS87" s="68"/>
      <c r="GT87" s="68"/>
      <c r="GU87" s="68"/>
      <c r="GV87" s="68"/>
      <c r="GW87" s="68"/>
      <c r="GX87" s="68"/>
      <c r="GY87" s="68"/>
      <c r="GZ87" s="68"/>
      <c r="HA87" s="68"/>
      <c r="HB87" s="68"/>
      <c r="HC87" s="68"/>
      <c r="HD87" s="68"/>
      <c r="HE87" s="68"/>
      <c r="HF87" s="68"/>
      <c r="HG87" s="68"/>
      <c r="HH87" s="68"/>
      <c r="HI87" s="68"/>
      <c r="HJ87" s="68"/>
      <c r="HK87" s="68"/>
      <c r="HL87" s="68"/>
      <c r="HM87" s="68"/>
      <c r="HN87" s="68"/>
      <c r="HO87" s="68"/>
      <c r="HP87" s="68"/>
      <c r="HQ87" s="68"/>
      <c r="HR87" s="68"/>
      <c r="HS87" s="68"/>
      <c r="HT87" s="68"/>
      <c r="HU87" s="68"/>
      <c r="HV87" s="68"/>
      <c r="HW87" s="68"/>
      <c r="HX87" s="68"/>
      <c r="HY87" s="68"/>
      <c r="HZ87" s="68"/>
      <c r="IA87" s="68"/>
      <c r="IB87" s="68"/>
      <c r="IC87" s="68"/>
      <c r="ID87" s="68"/>
      <c r="IE87" s="68"/>
      <c r="IF87" s="68"/>
      <c r="IG87" s="68"/>
      <c r="IH87" s="68"/>
      <c r="II87" s="68"/>
      <c r="IJ87" s="68"/>
      <c r="IK87" s="68"/>
      <c r="IL87" s="68"/>
      <c r="IM87" s="68"/>
      <c r="IN87" s="68"/>
      <c r="IO87" s="68"/>
      <c r="IP87" s="68"/>
      <c r="IQ87" s="68"/>
      <c r="IR87" s="68"/>
      <c r="IS87" s="68"/>
      <c r="IT87" s="68"/>
      <c r="IU87" s="68"/>
      <c r="IV87" s="68"/>
      <c r="IW87" s="68"/>
      <c r="IX87" s="68"/>
      <c r="IY87" s="68"/>
      <c r="IZ87" s="68"/>
    </row>
    <row r="88" spans="1:260" ht="15.75" customHeight="1">
      <c r="A88" s="148"/>
      <c r="B88" s="103" t="str">
        <f t="shared" si="64"/>
        <v/>
      </c>
      <c r="C88" s="103" t="str">
        <f t="shared" si="65"/>
        <v/>
      </c>
      <c r="D88" s="103" t="str">
        <f t="shared" si="66"/>
        <v/>
      </c>
      <c r="E88" s="112"/>
      <c r="F88" s="105" t="str">
        <f>IF(E88="","",VLOOKUP(E88,報名總表及收費!$I$29:$L$140,4))</f>
        <v/>
      </c>
      <c r="G88" s="106"/>
      <c r="H88" s="107" t="str">
        <f t="shared" ca="1" si="16"/>
        <v/>
      </c>
      <c r="I88" s="108"/>
      <c r="J88" s="103" t="str">
        <f t="shared" si="38"/>
        <v/>
      </c>
      <c r="K88" s="52"/>
      <c r="L88" s="52"/>
      <c r="M88" s="52"/>
      <c r="N88" s="68"/>
      <c r="O88" s="68"/>
      <c r="P88" s="68"/>
      <c r="Q88" s="101" t="str">
        <f t="shared" ca="1" si="8"/>
        <v/>
      </c>
      <c r="R88" s="71" t="str">
        <f t="shared" si="9"/>
        <v/>
      </c>
      <c r="S88" s="71" t="e">
        <f t="shared" si="10"/>
        <v>#N/A</v>
      </c>
      <c r="T88" s="63" t="str">
        <f t="shared" si="39"/>
        <v/>
      </c>
      <c r="U88" s="68" t="e">
        <f t="shared" si="12"/>
        <v>#N/A</v>
      </c>
      <c r="V88" s="68"/>
      <c r="W88" s="68"/>
      <c r="X88" s="68"/>
      <c r="Y88" s="68"/>
      <c r="Z88" s="68"/>
      <c r="AA88" s="68"/>
      <c r="AB88" s="68"/>
      <c r="AC88" s="68"/>
      <c r="AD88" s="68"/>
      <c r="AE88" s="68"/>
      <c r="AF88" s="68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  <c r="BC88" s="68"/>
      <c r="BD88" s="68"/>
      <c r="BE88" s="68"/>
      <c r="BF88" s="68"/>
      <c r="BG88" s="68"/>
      <c r="BH88" s="68"/>
      <c r="BI88" s="68"/>
      <c r="BJ88" s="68"/>
      <c r="BK88" s="68"/>
      <c r="BL88" s="68"/>
      <c r="BM88" s="68"/>
      <c r="BN88" s="68"/>
      <c r="BO88" s="68"/>
      <c r="BP88" s="68"/>
      <c r="BQ88" s="68"/>
      <c r="BR88" s="68"/>
      <c r="BS88" s="68"/>
      <c r="BT88" s="68"/>
      <c r="BU88" s="68"/>
      <c r="BV88" s="68"/>
      <c r="BW88" s="68"/>
      <c r="BX88" s="68"/>
      <c r="BY88" s="68"/>
      <c r="BZ88" s="68"/>
      <c r="CA88" s="68"/>
      <c r="CB88" s="68"/>
      <c r="CC88" s="68"/>
      <c r="CD88" s="68"/>
      <c r="CE88" s="68"/>
      <c r="CF88" s="68"/>
      <c r="CG88" s="68"/>
      <c r="CH88" s="68"/>
      <c r="CI88" s="68"/>
      <c r="CJ88" s="68"/>
      <c r="CK88" s="68"/>
      <c r="CL88" s="68"/>
      <c r="CM88" s="68"/>
      <c r="CN88" s="68"/>
      <c r="CO88" s="68"/>
      <c r="CP88" s="68"/>
      <c r="CQ88" s="68"/>
      <c r="CR88" s="68"/>
      <c r="CS88" s="68"/>
      <c r="CT88" s="68"/>
      <c r="CU88" s="68"/>
      <c r="CV88" s="68"/>
      <c r="CW88" s="68"/>
      <c r="CX88" s="68"/>
      <c r="CY88" s="68"/>
      <c r="CZ88" s="68"/>
      <c r="DA88" s="68"/>
      <c r="DB88" s="68"/>
      <c r="DC88" s="68"/>
      <c r="DD88" s="68"/>
      <c r="DE88" s="68"/>
      <c r="DF88" s="68"/>
      <c r="DG88" s="68"/>
      <c r="DH88" s="68"/>
      <c r="DI88" s="68"/>
      <c r="DJ88" s="68"/>
      <c r="DK88" s="68"/>
      <c r="DL88" s="68"/>
      <c r="DM88" s="68"/>
      <c r="DN88" s="68"/>
      <c r="DO88" s="68"/>
      <c r="DP88" s="68"/>
      <c r="DQ88" s="68"/>
      <c r="DR88" s="68"/>
      <c r="DS88" s="68"/>
      <c r="DT88" s="68"/>
      <c r="DU88" s="68"/>
      <c r="DV88" s="68"/>
      <c r="DW88" s="68"/>
      <c r="DX88" s="68"/>
      <c r="DY88" s="68"/>
      <c r="DZ88" s="68"/>
      <c r="EA88" s="68"/>
      <c r="EB88" s="68"/>
      <c r="EC88" s="68"/>
      <c r="ED88" s="68"/>
      <c r="EE88" s="68"/>
      <c r="EF88" s="68"/>
      <c r="EG88" s="68"/>
      <c r="EH88" s="68"/>
      <c r="EI88" s="68"/>
      <c r="EJ88" s="68"/>
      <c r="EK88" s="68"/>
      <c r="EL88" s="68"/>
      <c r="EM88" s="68"/>
      <c r="EN88" s="68"/>
      <c r="EO88" s="68"/>
      <c r="EP88" s="68"/>
      <c r="EQ88" s="68"/>
      <c r="ER88" s="68"/>
      <c r="ES88" s="68"/>
      <c r="ET88" s="68"/>
      <c r="EU88" s="68"/>
      <c r="EV88" s="68"/>
      <c r="EW88" s="68"/>
      <c r="EX88" s="68"/>
      <c r="EY88" s="68"/>
      <c r="EZ88" s="68"/>
      <c r="FA88" s="68"/>
      <c r="FB88" s="68"/>
      <c r="FC88" s="68"/>
      <c r="FD88" s="68"/>
      <c r="FE88" s="68"/>
      <c r="FF88" s="68"/>
      <c r="FG88" s="68"/>
      <c r="FH88" s="68"/>
      <c r="FI88" s="68"/>
      <c r="FJ88" s="68"/>
      <c r="FK88" s="68"/>
      <c r="FL88" s="68"/>
      <c r="FM88" s="68"/>
      <c r="FN88" s="68"/>
      <c r="FO88" s="68"/>
      <c r="FP88" s="68"/>
      <c r="FQ88" s="68"/>
      <c r="FR88" s="68"/>
      <c r="FS88" s="68"/>
      <c r="FT88" s="68"/>
      <c r="FU88" s="68"/>
      <c r="FV88" s="68"/>
      <c r="FW88" s="68"/>
      <c r="FX88" s="68"/>
      <c r="FY88" s="68"/>
      <c r="FZ88" s="68"/>
      <c r="GA88" s="68"/>
      <c r="GB88" s="68"/>
      <c r="GC88" s="68"/>
      <c r="GD88" s="68"/>
      <c r="GE88" s="68"/>
      <c r="GF88" s="68"/>
      <c r="GG88" s="68"/>
      <c r="GH88" s="68"/>
      <c r="GI88" s="68"/>
      <c r="GJ88" s="68"/>
      <c r="GK88" s="68"/>
      <c r="GL88" s="68"/>
      <c r="GM88" s="68"/>
      <c r="GN88" s="68"/>
      <c r="GO88" s="68"/>
      <c r="GP88" s="68"/>
      <c r="GQ88" s="68"/>
      <c r="GR88" s="68"/>
      <c r="GS88" s="68"/>
      <c r="GT88" s="68"/>
      <c r="GU88" s="68"/>
      <c r="GV88" s="68"/>
      <c r="GW88" s="68"/>
      <c r="GX88" s="68"/>
      <c r="GY88" s="68"/>
      <c r="GZ88" s="68"/>
      <c r="HA88" s="68"/>
      <c r="HB88" s="68"/>
      <c r="HC88" s="68"/>
      <c r="HD88" s="68"/>
      <c r="HE88" s="68"/>
      <c r="HF88" s="68"/>
      <c r="HG88" s="68"/>
      <c r="HH88" s="68"/>
      <c r="HI88" s="68"/>
      <c r="HJ88" s="68"/>
      <c r="HK88" s="68"/>
      <c r="HL88" s="68"/>
      <c r="HM88" s="68"/>
      <c r="HN88" s="68"/>
      <c r="HO88" s="68"/>
      <c r="HP88" s="68"/>
      <c r="HQ88" s="68"/>
      <c r="HR88" s="68"/>
      <c r="HS88" s="68"/>
      <c r="HT88" s="68"/>
      <c r="HU88" s="68"/>
      <c r="HV88" s="68"/>
      <c r="HW88" s="68"/>
      <c r="HX88" s="68"/>
      <c r="HY88" s="68"/>
      <c r="HZ88" s="68"/>
      <c r="IA88" s="68"/>
      <c r="IB88" s="68"/>
      <c r="IC88" s="68"/>
      <c r="ID88" s="68"/>
      <c r="IE88" s="68"/>
      <c r="IF88" s="68"/>
      <c r="IG88" s="68"/>
      <c r="IH88" s="68"/>
      <c r="II88" s="68"/>
      <c r="IJ88" s="68"/>
      <c r="IK88" s="68"/>
      <c r="IL88" s="68"/>
      <c r="IM88" s="68"/>
      <c r="IN88" s="68"/>
      <c r="IO88" s="68"/>
      <c r="IP88" s="68"/>
      <c r="IQ88" s="68"/>
      <c r="IR88" s="68"/>
      <c r="IS88" s="68"/>
      <c r="IT88" s="68"/>
      <c r="IU88" s="68"/>
      <c r="IV88" s="68"/>
      <c r="IW88" s="68"/>
      <c r="IX88" s="68"/>
      <c r="IY88" s="68"/>
      <c r="IZ88" s="68"/>
    </row>
    <row r="89" spans="1:260" ht="15.75" customHeight="1">
      <c r="A89" s="147" t="s">
        <v>68</v>
      </c>
      <c r="B89" s="95"/>
      <c r="C89" s="95"/>
      <c r="D89" s="95"/>
      <c r="E89" s="96"/>
      <c r="F89" s="97" t="str">
        <f>IF(E89="","",VLOOKUP(E89,報名總表及收費!$I$29:$L$140,4))</f>
        <v/>
      </c>
      <c r="G89" s="98"/>
      <c r="H89" s="99" t="str">
        <f t="shared" ca="1" si="16"/>
        <v/>
      </c>
      <c r="I89" s="100"/>
      <c r="J89" s="94" t="str">
        <f t="shared" ref="J89:J120" si="67">IF(E89="","",IF(((VLOOKUP(E89,$L$25:$T$70,5))&lt;G89),"報項時間慢於達標時間",""))&amp;IF(T89="FAIL","    運動員錯組別","")&amp;IF(MOD(E89,2)=0,""," 項目編號為女子組")</f>
        <v/>
      </c>
      <c r="K89" s="52"/>
      <c r="L89" s="52"/>
      <c r="M89" s="52"/>
      <c r="N89" s="68"/>
      <c r="O89" s="68"/>
      <c r="P89" s="68"/>
      <c r="Q89" s="101" t="str">
        <f t="shared" ca="1" si="8"/>
        <v/>
      </c>
      <c r="R89" s="71" t="str">
        <f t="shared" si="9"/>
        <v/>
      </c>
      <c r="S89" s="71" t="str">
        <f t="shared" si="10"/>
        <v/>
      </c>
      <c r="T89" s="63" t="str">
        <f t="shared" ref="T89:T120" si="68">IF(R89="","",IF(S89="A",IF(H89&gt;=R89,"OK","FAIL"),IF(S89="E",IF(H89&lt;=R89,"OK","FAIL"),IF(S89="B",IF(AND(H89&lt;=R89,H89&gt;=U89),"OK","FAIL"),IF(U89="",IF(H89=S89,"OK","FAIL"),IF(U89="9U",IF(H89&lt;=9,"OK","FAIL"),IF(U89="UP",IF(H89&gt;=15,"OK","FAIL"),IF(U89="DN",IF(H89&lt;=7,"OK","FAIL")))))))))</f>
        <v/>
      </c>
      <c r="U89" s="68" t="str">
        <f t="shared" si="12"/>
        <v/>
      </c>
      <c r="V89" s="68"/>
      <c r="W89" s="68"/>
      <c r="X89" s="68"/>
      <c r="Y89" s="68"/>
      <c r="Z89" s="68"/>
      <c r="AA89" s="68"/>
      <c r="AB89" s="68"/>
      <c r="AC89" s="68"/>
      <c r="AD89" s="68"/>
      <c r="AE89" s="68"/>
      <c r="AF89" s="68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  <c r="BC89" s="68"/>
      <c r="BD89" s="68"/>
      <c r="BE89" s="68"/>
      <c r="BF89" s="68"/>
      <c r="BG89" s="68"/>
      <c r="BH89" s="68"/>
      <c r="BI89" s="68"/>
      <c r="BJ89" s="68"/>
      <c r="BK89" s="68"/>
      <c r="BL89" s="68"/>
      <c r="BM89" s="68"/>
      <c r="BN89" s="68"/>
      <c r="BO89" s="68"/>
      <c r="BP89" s="68"/>
      <c r="BQ89" s="68"/>
      <c r="BR89" s="68"/>
      <c r="BS89" s="68"/>
      <c r="BT89" s="68"/>
      <c r="BU89" s="68"/>
      <c r="BV89" s="68"/>
      <c r="BW89" s="68"/>
      <c r="BX89" s="68"/>
      <c r="BY89" s="68"/>
      <c r="BZ89" s="68"/>
      <c r="CA89" s="68"/>
      <c r="CB89" s="68"/>
      <c r="CC89" s="68"/>
      <c r="CD89" s="68"/>
      <c r="CE89" s="68"/>
      <c r="CF89" s="68"/>
      <c r="CG89" s="68"/>
      <c r="CH89" s="68"/>
      <c r="CI89" s="68"/>
      <c r="CJ89" s="68"/>
      <c r="CK89" s="68"/>
      <c r="CL89" s="68"/>
      <c r="CM89" s="68"/>
      <c r="CN89" s="68"/>
      <c r="CO89" s="68"/>
      <c r="CP89" s="68"/>
      <c r="CQ89" s="68"/>
      <c r="CR89" s="68"/>
      <c r="CS89" s="68"/>
      <c r="CT89" s="68"/>
      <c r="CU89" s="68"/>
      <c r="CV89" s="68"/>
      <c r="CW89" s="68"/>
      <c r="CX89" s="68"/>
      <c r="CY89" s="68"/>
      <c r="CZ89" s="68"/>
      <c r="DA89" s="68"/>
      <c r="DB89" s="68"/>
      <c r="DC89" s="68"/>
      <c r="DD89" s="68"/>
      <c r="DE89" s="68"/>
      <c r="DF89" s="68"/>
      <c r="DG89" s="68"/>
      <c r="DH89" s="68"/>
      <c r="DI89" s="68"/>
      <c r="DJ89" s="68"/>
      <c r="DK89" s="68"/>
      <c r="DL89" s="68"/>
      <c r="DM89" s="68"/>
      <c r="DN89" s="68"/>
      <c r="DO89" s="68"/>
      <c r="DP89" s="68"/>
      <c r="DQ89" s="68"/>
      <c r="DR89" s="68"/>
      <c r="DS89" s="68"/>
      <c r="DT89" s="68"/>
      <c r="DU89" s="68"/>
      <c r="DV89" s="68"/>
      <c r="DW89" s="68"/>
      <c r="DX89" s="68"/>
      <c r="DY89" s="68"/>
      <c r="DZ89" s="68"/>
      <c r="EA89" s="68"/>
      <c r="EB89" s="68"/>
      <c r="EC89" s="68"/>
      <c r="ED89" s="68"/>
      <c r="EE89" s="68"/>
      <c r="EF89" s="68"/>
      <c r="EG89" s="68"/>
      <c r="EH89" s="68"/>
      <c r="EI89" s="68"/>
      <c r="EJ89" s="68"/>
      <c r="EK89" s="68"/>
      <c r="EL89" s="68"/>
      <c r="EM89" s="68"/>
      <c r="EN89" s="68"/>
      <c r="EO89" s="68"/>
      <c r="EP89" s="68"/>
      <c r="EQ89" s="68"/>
      <c r="ER89" s="68"/>
      <c r="ES89" s="68"/>
      <c r="ET89" s="68"/>
      <c r="EU89" s="68"/>
      <c r="EV89" s="68"/>
      <c r="EW89" s="68"/>
      <c r="EX89" s="68"/>
      <c r="EY89" s="68"/>
      <c r="EZ89" s="68"/>
      <c r="FA89" s="68"/>
      <c r="FB89" s="68"/>
      <c r="FC89" s="68"/>
      <c r="FD89" s="68"/>
      <c r="FE89" s="68"/>
      <c r="FF89" s="68"/>
      <c r="FG89" s="68"/>
      <c r="FH89" s="68"/>
      <c r="FI89" s="68"/>
      <c r="FJ89" s="68"/>
      <c r="FK89" s="68"/>
      <c r="FL89" s="68"/>
      <c r="FM89" s="68"/>
      <c r="FN89" s="68"/>
      <c r="FO89" s="68"/>
      <c r="FP89" s="68"/>
      <c r="FQ89" s="68"/>
      <c r="FR89" s="68"/>
      <c r="FS89" s="68"/>
      <c r="FT89" s="68"/>
      <c r="FU89" s="68"/>
      <c r="FV89" s="68"/>
      <c r="FW89" s="68"/>
      <c r="FX89" s="68"/>
      <c r="FY89" s="68"/>
      <c r="FZ89" s="68"/>
      <c r="GA89" s="68"/>
      <c r="GB89" s="68"/>
      <c r="GC89" s="68"/>
      <c r="GD89" s="68"/>
      <c r="GE89" s="68"/>
      <c r="GF89" s="68"/>
      <c r="GG89" s="68"/>
      <c r="GH89" s="68"/>
      <c r="GI89" s="68"/>
      <c r="GJ89" s="68"/>
      <c r="GK89" s="68"/>
      <c r="GL89" s="68"/>
      <c r="GM89" s="68"/>
      <c r="GN89" s="68"/>
      <c r="GO89" s="68"/>
      <c r="GP89" s="68"/>
      <c r="GQ89" s="68"/>
      <c r="GR89" s="68"/>
      <c r="GS89" s="68"/>
      <c r="GT89" s="68"/>
      <c r="GU89" s="68"/>
      <c r="GV89" s="68"/>
      <c r="GW89" s="68"/>
      <c r="GX89" s="68"/>
      <c r="GY89" s="68"/>
      <c r="GZ89" s="68"/>
      <c r="HA89" s="68"/>
      <c r="HB89" s="68"/>
      <c r="HC89" s="68"/>
      <c r="HD89" s="68"/>
      <c r="HE89" s="68"/>
      <c r="HF89" s="68"/>
      <c r="HG89" s="68"/>
      <c r="HH89" s="68"/>
      <c r="HI89" s="68"/>
      <c r="HJ89" s="68"/>
      <c r="HK89" s="68"/>
      <c r="HL89" s="68"/>
      <c r="HM89" s="68"/>
      <c r="HN89" s="68"/>
      <c r="HO89" s="68"/>
      <c r="HP89" s="68"/>
      <c r="HQ89" s="68"/>
      <c r="HR89" s="68"/>
      <c r="HS89" s="68"/>
      <c r="HT89" s="68"/>
      <c r="HU89" s="68"/>
      <c r="HV89" s="68"/>
      <c r="HW89" s="68"/>
      <c r="HX89" s="68"/>
      <c r="HY89" s="68"/>
      <c r="HZ89" s="68"/>
      <c r="IA89" s="68"/>
      <c r="IB89" s="68"/>
      <c r="IC89" s="68"/>
      <c r="ID89" s="68"/>
      <c r="IE89" s="68"/>
      <c r="IF89" s="68"/>
      <c r="IG89" s="68"/>
      <c r="IH89" s="68"/>
      <c r="II89" s="68"/>
      <c r="IJ89" s="68"/>
      <c r="IK89" s="68"/>
      <c r="IL89" s="68"/>
      <c r="IM89" s="68"/>
      <c r="IN89" s="68"/>
      <c r="IO89" s="68"/>
      <c r="IP89" s="68"/>
      <c r="IQ89" s="68"/>
      <c r="IR89" s="68"/>
      <c r="IS89" s="68"/>
      <c r="IT89" s="68"/>
      <c r="IU89" s="68"/>
      <c r="IV89" s="68"/>
      <c r="IW89" s="68"/>
      <c r="IX89" s="68"/>
      <c r="IY89" s="68"/>
      <c r="IZ89" s="68"/>
    </row>
    <row r="90" spans="1:260" ht="15.75" customHeight="1">
      <c r="A90" s="147"/>
      <c r="B90" s="94" t="str">
        <f t="shared" ref="B90:B92" si="69">IF(B89=0,"",B89)</f>
        <v/>
      </c>
      <c r="C90" s="94" t="str">
        <f t="shared" ref="C90:C92" si="70">IF(C89=0,"",C89)</f>
        <v/>
      </c>
      <c r="D90" s="94" t="str">
        <f t="shared" ref="D90:D92" si="71">IF(D89=0,"",D89)</f>
        <v/>
      </c>
      <c r="E90" s="96"/>
      <c r="F90" s="97" t="str">
        <f>IF(E90="","",VLOOKUP(E90,報名總表及收費!$I$29:$L$140,4))</f>
        <v/>
      </c>
      <c r="G90" s="102"/>
      <c r="H90" s="99" t="str">
        <f t="shared" ca="1" si="16"/>
        <v/>
      </c>
      <c r="I90" s="100"/>
      <c r="J90" s="94" t="str">
        <f t="shared" si="67"/>
        <v/>
      </c>
      <c r="K90" s="52"/>
      <c r="L90" s="52"/>
      <c r="M90" s="52"/>
      <c r="N90" s="68"/>
      <c r="O90" s="68"/>
      <c r="P90" s="68"/>
      <c r="Q90" s="101" t="str">
        <f t="shared" ref="Q90:Q153" ca="1" si="72">IF(O90="E",YEAR(NOW())-$Q$5,IF(O90="A",YEAR(NOW())-$O$5,IF(O90="B",YEAR(NOW())-$P$5,IF(O90=0,"",O90))))</f>
        <v/>
      </c>
      <c r="R90" s="71" t="str">
        <f t="shared" ref="R90:R153" si="73">IF(E90=0,"",IF(MOD(E90,2)=1,"",VLOOKUP(E90,$L$24:$R$80,6,FALSE)))</f>
        <v/>
      </c>
      <c r="S90" s="71" t="e">
        <f t="shared" ref="S90:S153" si="74">IF(D90=0,"",VLOOKUP(E90,$L$24:$R$80,4,FALSE))</f>
        <v>#N/A</v>
      </c>
      <c r="T90" s="63" t="str">
        <f t="shared" si="68"/>
        <v/>
      </c>
      <c r="U90" s="68" t="e">
        <f t="shared" ref="U90:U153" si="75">IF(R90="15U","UP",IF(R90="7D","DN",IF(R90="9U","9U",IF(S90="B",11,""))))</f>
        <v>#N/A</v>
      </c>
      <c r="V90" s="68"/>
      <c r="W90" s="68"/>
      <c r="X90" s="68"/>
      <c r="Y90" s="68"/>
      <c r="Z90" s="68"/>
      <c r="AA90" s="68"/>
      <c r="AB90" s="68"/>
      <c r="AC90" s="68"/>
      <c r="AD90" s="68"/>
      <c r="AE90" s="68"/>
      <c r="AF90" s="68"/>
      <c r="AG90" s="68"/>
      <c r="AH90" s="68"/>
      <c r="AI90" s="68"/>
      <c r="AJ90" s="68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  <c r="BC90" s="68"/>
      <c r="BD90" s="68"/>
      <c r="BE90" s="68"/>
      <c r="BF90" s="68"/>
      <c r="BG90" s="68"/>
      <c r="BH90" s="68"/>
      <c r="BI90" s="68"/>
      <c r="BJ90" s="68"/>
      <c r="BK90" s="68"/>
      <c r="BL90" s="68"/>
      <c r="BM90" s="68"/>
      <c r="BN90" s="68"/>
      <c r="BO90" s="68"/>
      <c r="BP90" s="68"/>
      <c r="BQ90" s="68"/>
      <c r="BR90" s="68"/>
      <c r="BS90" s="68"/>
      <c r="BT90" s="68"/>
      <c r="BU90" s="68"/>
      <c r="BV90" s="68"/>
      <c r="BW90" s="68"/>
      <c r="BX90" s="68"/>
      <c r="BY90" s="68"/>
      <c r="BZ90" s="68"/>
      <c r="CA90" s="68"/>
      <c r="CB90" s="68"/>
      <c r="CC90" s="68"/>
      <c r="CD90" s="68"/>
      <c r="CE90" s="68"/>
      <c r="CF90" s="68"/>
      <c r="CG90" s="68"/>
      <c r="CH90" s="68"/>
      <c r="CI90" s="68"/>
      <c r="CJ90" s="68"/>
      <c r="CK90" s="68"/>
      <c r="CL90" s="68"/>
      <c r="CM90" s="68"/>
      <c r="CN90" s="68"/>
      <c r="CO90" s="68"/>
      <c r="CP90" s="68"/>
      <c r="CQ90" s="68"/>
      <c r="CR90" s="68"/>
      <c r="CS90" s="68"/>
      <c r="CT90" s="68"/>
      <c r="CU90" s="68"/>
      <c r="CV90" s="68"/>
      <c r="CW90" s="68"/>
      <c r="CX90" s="68"/>
      <c r="CY90" s="68"/>
      <c r="CZ90" s="68"/>
      <c r="DA90" s="68"/>
      <c r="DB90" s="68"/>
      <c r="DC90" s="68"/>
      <c r="DD90" s="68"/>
      <c r="DE90" s="68"/>
      <c r="DF90" s="68"/>
      <c r="DG90" s="68"/>
      <c r="DH90" s="68"/>
      <c r="DI90" s="68"/>
      <c r="DJ90" s="68"/>
      <c r="DK90" s="68"/>
      <c r="DL90" s="68"/>
      <c r="DM90" s="68"/>
      <c r="DN90" s="68"/>
      <c r="DO90" s="68"/>
      <c r="DP90" s="68"/>
      <c r="DQ90" s="68"/>
      <c r="DR90" s="68"/>
      <c r="DS90" s="68"/>
      <c r="DT90" s="68"/>
      <c r="DU90" s="68"/>
      <c r="DV90" s="68"/>
      <c r="DW90" s="68"/>
      <c r="DX90" s="68"/>
      <c r="DY90" s="68"/>
      <c r="DZ90" s="68"/>
      <c r="EA90" s="68"/>
      <c r="EB90" s="68"/>
      <c r="EC90" s="68"/>
      <c r="ED90" s="68"/>
      <c r="EE90" s="68"/>
      <c r="EF90" s="68"/>
      <c r="EG90" s="68"/>
      <c r="EH90" s="68"/>
      <c r="EI90" s="68"/>
      <c r="EJ90" s="68"/>
      <c r="EK90" s="68"/>
      <c r="EL90" s="68"/>
      <c r="EM90" s="68"/>
      <c r="EN90" s="68"/>
      <c r="EO90" s="68"/>
      <c r="EP90" s="68"/>
      <c r="EQ90" s="68"/>
      <c r="ER90" s="68"/>
      <c r="ES90" s="68"/>
      <c r="ET90" s="68"/>
      <c r="EU90" s="68"/>
      <c r="EV90" s="68"/>
      <c r="EW90" s="68"/>
      <c r="EX90" s="68"/>
      <c r="EY90" s="68"/>
      <c r="EZ90" s="68"/>
      <c r="FA90" s="68"/>
      <c r="FB90" s="68"/>
      <c r="FC90" s="68"/>
      <c r="FD90" s="68"/>
      <c r="FE90" s="68"/>
      <c r="FF90" s="68"/>
      <c r="FG90" s="68"/>
      <c r="FH90" s="68"/>
      <c r="FI90" s="68"/>
      <c r="FJ90" s="68"/>
      <c r="FK90" s="68"/>
      <c r="FL90" s="68"/>
      <c r="FM90" s="68"/>
      <c r="FN90" s="68"/>
      <c r="FO90" s="68"/>
      <c r="FP90" s="68"/>
      <c r="FQ90" s="68"/>
      <c r="FR90" s="68"/>
      <c r="FS90" s="68"/>
      <c r="FT90" s="68"/>
      <c r="FU90" s="68"/>
      <c r="FV90" s="68"/>
      <c r="FW90" s="68"/>
      <c r="FX90" s="68"/>
      <c r="FY90" s="68"/>
      <c r="FZ90" s="68"/>
      <c r="GA90" s="68"/>
      <c r="GB90" s="68"/>
      <c r="GC90" s="68"/>
      <c r="GD90" s="68"/>
      <c r="GE90" s="68"/>
      <c r="GF90" s="68"/>
      <c r="GG90" s="68"/>
      <c r="GH90" s="68"/>
      <c r="GI90" s="68"/>
      <c r="GJ90" s="68"/>
      <c r="GK90" s="68"/>
      <c r="GL90" s="68"/>
      <c r="GM90" s="68"/>
      <c r="GN90" s="68"/>
      <c r="GO90" s="68"/>
      <c r="GP90" s="68"/>
      <c r="GQ90" s="68"/>
      <c r="GR90" s="68"/>
      <c r="GS90" s="68"/>
      <c r="GT90" s="68"/>
      <c r="GU90" s="68"/>
      <c r="GV90" s="68"/>
      <c r="GW90" s="68"/>
      <c r="GX90" s="68"/>
      <c r="GY90" s="68"/>
      <c r="GZ90" s="68"/>
      <c r="HA90" s="68"/>
      <c r="HB90" s="68"/>
      <c r="HC90" s="68"/>
      <c r="HD90" s="68"/>
      <c r="HE90" s="68"/>
      <c r="HF90" s="68"/>
      <c r="HG90" s="68"/>
      <c r="HH90" s="68"/>
      <c r="HI90" s="68"/>
      <c r="HJ90" s="68"/>
      <c r="HK90" s="68"/>
      <c r="HL90" s="68"/>
      <c r="HM90" s="68"/>
      <c r="HN90" s="68"/>
      <c r="HO90" s="68"/>
      <c r="HP90" s="68"/>
      <c r="HQ90" s="68"/>
      <c r="HR90" s="68"/>
      <c r="HS90" s="68"/>
      <c r="HT90" s="68"/>
      <c r="HU90" s="68"/>
      <c r="HV90" s="68"/>
      <c r="HW90" s="68"/>
      <c r="HX90" s="68"/>
      <c r="HY90" s="68"/>
      <c r="HZ90" s="68"/>
      <c r="IA90" s="68"/>
      <c r="IB90" s="68"/>
      <c r="IC90" s="68"/>
      <c r="ID90" s="68"/>
      <c r="IE90" s="68"/>
      <c r="IF90" s="68"/>
      <c r="IG90" s="68"/>
      <c r="IH90" s="68"/>
      <c r="II90" s="68"/>
      <c r="IJ90" s="68"/>
      <c r="IK90" s="68"/>
      <c r="IL90" s="68"/>
      <c r="IM90" s="68"/>
      <c r="IN90" s="68"/>
      <c r="IO90" s="68"/>
      <c r="IP90" s="68"/>
      <c r="IQ90" s="68"/>
      <c r="IR90" s="68"/>
      <c r="IS90" s="68"/>
      <c r="IT90" s="68"/>
      <c r="IU90" s="68"/>
      <c r="IV90" s="68"/>
      <c r="IW90" s="68"/>
      <c r="IX90" s="68"/>
      <c r="IY90" s="68"/>
      <c r="IZ90" s="68"/>
    </row>
    <row r="91" spans="1:260" ht="15.75" customHeight="1">
      <c r="A91" s="147"/>
      <c r="B91" s="94" t="str">
        <f t="shared" si="69"/>
        <v/>
      </c>
      <c r="C91" s="94" t="str">
        <f t="shared" si="70"/>
        <v/>
      </c>
      <c r="D91" s="94" t="str">
        <f t="shared" si="71"/>
        <v/>
      </c>
      <c r="E91" s="96"/>
      <c r="F91" s="97" t="str">
        <f>IF(E91="","",VLOOKUP(E91,報名總表及收費!$I$29:$L$140,4))</f>
        <v/>
      </c>
      <c r="G91" s="102"/>
      <c r="H91" s="99" t="str">
        <f t="shared" ref="H91:H154" ca="1" si="76">IF(D91="","", IF(D91=0,"",YEAR(NOW())-D91))</f>
        <v/>
      </c>
      <c r="I91" s="100"/>
      <c r="J91" s="94" t="str">
        <f t="shared" si="67"/>
        <v/>
      </c>
      <c r="K91" s="52"/>
      <c r="L91" s="52"/>
      <c r="M91" s="52"/>
      <c r="N91" s="68"/>
      <c r="O91" s="68"/>
      <c r="P91" s="68"/>
      <c r="Q91" s="101" t="str">
        <f t="shared" ca="1" si="72"/>
        <v/>
      </c>
      <c r="R91" s="71" t="str">
        <f t="shared" si="73"/>
        <v/>
      </c>
      <c r="S91" s="71" t="e">
        <f t="shared" si="74"/>
        <v>#N/A</v>
      </c>
      <c r="T91" s="63" t="str">
        <f t="shared" si="68"/>
        <v/>
      </c>
      <c r="U91" s="68" t="e">
        <f t="shared" si="75"/>
        <v>#N/A</v>
      </c>
      <c r="V91" s="68"/>
      <c r="W91" s="68"/>
      <c r="X91" s="68"/>
      <c r="Y91" s="68"/>
      <c r="Z91" s="68"/>
      <c r="AA91" s="68"/>
      <c r="AB91" s="68"/>
      <c r="AC91" s="68"/>
      <c r="AD91" s="68"/>
      <c r="AE91" s="68"/>
      <c r="AF91" s="68"/>
      <c r="AG91" s="68"/>
      <c r="AH91" s="68"/>
      <c r="AI91" s="68"/>
      <c r="AJ91" s="68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  <c r="BC91" s="68"/>
      <c r="BD91" s="68"/>
      <c r="BE91" s="68"/>
      <c r="BF91" s="68"/>
      <c r="BG91" s="68"/>
      <c r="BH91" s="68"/>
      <c r="BI91" s="68"/>
      <c r="BJ91" s="68"/>
      <c r="BK91" s="68"/>
      <c r="BL91" s="68"/>
      <c r="BM91" s="68"/>
      <c r="BN91" s="68"/>
      <c r="BO91" s="68"/>
      <c r="BP91" s="68"/>
      <c r="BQ91" s="68"/>
      <c r="BR91" s="68"/>
      <c r="BS91" s="68"/>
      <c r="BT91" s="68"/>
      <c r="BU91" s="68"/>
      <c r="BV91" s="68"/>
      <c r="BW91" s="68"/>
      <c r="BX91" s="68"/>
      <c r="BY91" s="68"/>
      <c r="BZ91" s="68"/>
      <c r="CA91" s="68"/>
      <c r="CB91" s="68"/>
      <c r="CC91" s="68"/>
      <c r="CD91" s="68"/>
      <c r="CE91" s="68"/>
      <c r="CF91" s="68"/>
      <c r="CG91" s="68"/>
      <c r="CH91" s="68"/>
      <c r="CI91" s="68"/>
      <c r="CJ91" s="68"/>
      <c r="CK91" s="68"/>
      <c r="CL91" s="68"/>
      <c r="CM91" s="68"/>
      <c r="CN91" s="68"/>
      <c r="CO91" s="68"/>
      <c r="CP91" s="68"/>
      <c r="CQ91" s="68"/>
      <c r="CR91" s="68"/>
      <c r="CS91" s="68"/>
      <c r="CT91" s="68"/>
      <c r="CU91" s="68"/>
      <c r="CV91" s="68"/>
      <c r="CW91" s="68"/>
      <c r="CX91" s="68"/>
      <c r="CY91" s="68"/>
      <c r="CZ91" s="68"/>
      <c r="DA91" s="68"/>
      <c r="DB91" s="68"/>
      <c r="DC91" s="68"/>
      <c r="DD91" s="68"/>
      <c r="DE91" s="68"/>
      <c r="DF91" s="68"/>
      <c r="DG91" s="68"/>
      <c r="DH91" s="68"/>
      <c r="DI91" s="68"/>
      <c r="DJ91" s="68"/>
      <c r="DK91" s="68"/>
      <c r="DL91" s="68"/>
      <c r="DM91" s="68"/>
      <c r="DN91" s="68"/>
      <c r="DO91" s="68"/>
      <c r="DP91" s="68"/>
      <c r="DQ91" s="68"/>
      <c r="DR91" s="68"/>
      <c r="DS91" s="68"/>
      <c r="DT91" s="68"/>
      <c r="DU91" s="68"/>
      <c r="DV91" s="68"/>
      <c r="DW91" s="68"/>
      <c r="DX91" s="68"/>
      <c r="DY91" s="68"/>
      <c r="DZ91" s="68"/>
      <c r="EA91" s="68"/>
      <c r="EB91" s="68"/>
      <c r="EC91" s="68"/>
      <c r="ED91" s="68"/>
      <c r="EE91" s="68"/>
      <c r="EF91" s="68"/>
      <c r="EG91" s="68"/>
      <c r="EH91" s="68"/>
      <c r="EI91" s="68"/>
      <c r="EJ91" s="68"/>
      <c r="EK91" s="68"/>
      <c r="EL91" s="68"/>
      <c r="EM91" s="68"/>
      <c r="EN91" s="68"/>
      <c r="EO91" s="68"/>
      <c r="EP91" s="68"/>
      <c r="EQ91" s="68"/>
      <c r="ER91" s="68"/>
      <c r="ES91" s="68"/>
      <c r="ET91" s="68"/>
      <c r="EU91" s="68"/>
      <c r="EV91" s="68"/>
      <c r="EW91" s="68"/>
      <c r="EX91" s="68"/>
      <c r="EY91" s="68"/>
      <c r="EZ91" s="68"/>
      <c r="FA91" s="68"/>
      <c r="FB91" s="68"/>
      <c r="FC91" s="68"/>
      <c r="FD91" s="68"/>
      <c r="FE91" s="68"/>
      <c r="FF91" s="68"/>
      <c r="FG91" s="68"/>
      <c r="FH91" s="68"/>
      <c r="FI91" s="68"/>
      <c r="FJ91" s="68"/>
      <c r="FK91" s="68"/>
      <c r="FL91" s="68"/>
      <c r="FM91" s="68"/>
      <c r="FN91" s="68"/>
      <c r="FO91" s="68"/>
      <c r="FP91" s="68"/>
      <c r="FQ91" s="68"/>
      <c r="FR91" s="68"/>
      <c r="FS91" s="68"/>
      <c r="FT91" s="68"/>
      <c r="FU91" s="68"/>
      <c r="FV91" s="68"/>
      <c r="FW91" s="68"/>
      <c r="FX91" s="68"/>
      <c r="FY91" s="68"/>
      <c r="FZ91" s="68"/>
      <c r="GA91" s="68"/>
      <c r="GB91" s="68"/>
      <c r="GC91" s="68"/>
      <c r="GD91" s="68"/>
      <c r="GE91" s="68"/>
      <c r="GF91" s="68"/>
      <c r="GG91" s="68"/>
      <c r="GH91" s="68"/>
      <c r="GI91" s="68"/>
      <c r="GJ91" s="68"/>
      <c r="GK91" s="68"/>
      <c r="GL91" s="68"/>
      <c r="GM91" s="68"/>
      <c r="GN91" s="68"/>
      <c r="GO91" s="68"/>
      <c r="GP91" s="68"/>
      <c r="GQ91" s="68"/>
      <c r="GR91" s="68"/>
      <c r="GS91" s="68"/>
      <c r="GT91" s="68"/>
      <c r="GU91" s="68"/>
      <c r="GV91" s="68"/>
      <c r="GW91" s="68"/>
      <c r="GX91" s="68"/>
      <c r="GY91" s="68"/>
      <c r="GZ91" s="68"/>
      <c r="HA91" s="68"/>
      <c r="HB91" s="68"/>
      <c r="HC91" s="68"/>
      <c r="HD91" s="68"/>
      <c r="HE91" s="68"/>
      <c r="HF91" s="68"/>
      <c r="HG91" s="68"/>
      <c r="HH91" s="68"/>
      <c r="HI91" s="68"/>
      <c r="HJ91" s="68"/>
      <c r="HK91" s="68"/>
      <c r="HL91" s="68"/>
      <c r="HM91" s="68"/>
      <c r="HN91" s="68"/>
      <c r="HO91" s="68"/>
      <c r="HP91" s="68"/>
      <c r="HQ91" s="68"/>
      <c r="HR91" s="68"/>
      <c r="HS91" s="68"/>
      <c r="HT91" s="68"/>
      <c r="HU91" s="68"/>
      <c r="HV91" s="68"/>
      <c r="HW91" s="68"/>
      <c r="HX91" s="68"/>
      <c r="HY91" s="68"/>
      <c r="HZ91" s="68"/>
      <c r="IA91" s="68"/>
      <c r="IB91" s="68"/>
      <c r="IC91" s="68"/>
      <c r="ID91" s="68"/>
      <c r="IE91" s="68"/>
      <c r="IF91" s="68"/>
      <c r="IG91" s="68"/>
      <c r="IH91" s="68"/>
      <c r="II91" s="68"/>
      <c r="IJ91" s="68"/>
      <c r="IK91" s="68"/>
      <c r="IL91" s="68"/>
      <c r="IM91" s="68"/>
      <c r="IN91" s="68"/>
      <c r="IO91" s="68"/>
      <c r="IP91" s="68"/>
      <c r="IQ91" s="68"/>
      <c r="IR91" s="68"/>
      <c r="IS91" s="68"/>
      <c r="IT91" s="68"/>
      <c r="IU91" s="68"/>
      <c r="IV91" s="68"/>
      <c r="IW91" s="68"/>
      <c r="IX91" s="68"/>
      <c r="IY91" s="68"/>
      <c r="IZ91" s="68"/>
    </row>
    <row r="92" spans="1:260" ht="15.75" customHeight="1">
      <c r="A92" s="147"/>
      <c r="B92" s="94" t="str">
        <f t="shared" si="69"/>
        <v/>
      </c>
      <c r="C92" s="94" t="str">
        <f t="shared" si="70"/>
        <v/>
      </c>
      <c r="D92" s="94" t="str">
        <f t="shared" si="71"/>
        <v/>
      </c>
      <c r="E92" s="96"/>
      <c r="F92" s="97" t="str">
        <f>IF(E92="","",VLOOKUP(E92,報名總表及收費!$I$29:$L$140,4))</f>
        <v/>
      </c>
      <c r="G92" s="102"/>
      <c r="H92" s="99" t="str">
        <f t="shared" ca="1" si="76"/>
        <v/>
      </c>
      <c r="I92" s="100"/>
      <c r="J92" s="94" t="str">
        <f t="shared" si="67"/>
        <v/>
      </c>
      <c r="K92" s="52"/>
      <c r="L92" s="52"/>
      <c r="M92" s="52"/>
      <c r="N92" s="68"/>
      <c r="O92" s="68"/>
      <c r="P92" s="68"/>
      <c r="Q92" s="101" t="str">
        <f t="shared" ca="1" si="72"/>
        <v/>
      </c>
      <c r="R92" s="71" t="str">
        <f t="shared" si="73"/>
        <v/>
      </c>
      <c r="S92" s="71" t="e">
        <f t="shared" si="74"/>
        <v>#N/A</v>
      </c>
      <c r="T92" s="63" t="str">
        <f t="shared" si="68"/>
        <v/>
      </c>
      <c r="U92" s="68" t="e">
        <f t="shared" si="75"/>
        <v>#N/A</v>
      </c>
      <c r="V92" s="68"/>
      <c r="W92" s="68"/>
      <c r="X92" s="68"/>
      <c r="Y92" s="68"/>
      <c r="Z92" s="68"/>
      <c r="AA92" s="68"/>
      <c r="AB92" s="68"/>
      <c r="AC92" s="68"/>
      <c r="AD92" s="68"/>
      <c r="AE92" s="68"/>
      <c r="AF92" s="68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  <c r="BC92" s="68"/>
      <c r="BD92" s="68"/>
      <c r="BE92" s="68"/>
      <c r="BF92" s="68"/>
      <c r="BG92" s="68"/>
      <c r="BH92" s="68"/>
      <c r="BI92" s="68"/>
      <c r="BJ92" s="68"/>
      <c r="BK92" s="68"/>
      <c r="BL92" s="68"/>
      <c r="BM92" s="68"/>
      <c r="BN92" s="68"/>
      <c r="BO92" s="68"/>
      <c r="BP92" s="68"/>
      <c r="BQ92" s="68"/>
      <c r="BR92" s="68"/>
      <c r="BS92" s="68"/>
      <c r="BT92" s="68"/>
      <c r="BU92" s="68"/>
      <c r="BV92" s="68"/>
      <c r="BW92" s="68"/>
      <c r="BX92" s="68"/>
      <c r="BY92" s="68"/>
      <c r="BZ92" s="68"/>
      <c r="CA92" s="68"/>
      <c r="CB92" s="68"/>
      <c r="CC92" s="68"/>
      <c r="CD92" s="68"/>
      <c r="CE92" s="68"/>
      <c r="CF92" s="68"/>
      <c r="CG92" s="68"/>
      <c r="CH92" s="68"/>
      <c r="CI92" s="68"/>
      <c r="CJ92" s="68"/>
      <c r="CK92" s="68"/>
      <c r="CL92" s="68"/>
      <c r="CM92" s="68"/>
      <c r="CN92" s="68"/>
      <c r="CO92" s="68"/>
      <c r="CP92" s="68"/>
      <c r="CQ92" s="68"/>
      <c r="CR92" s="68"/>
      <c r="CS92" s="68"/>
      <c r="CT92" s="68"/>
      <c r="CU92" s="68"/>
      <c r="CV92" s="68"/>
      <c r="CW92" s="68"/>
      <c r="CX92" s="68"/>
      <c r="CY92" s="68"/>
      <c r="CZ92" s="68"/>
      <c r="DA92" s="68"/>
      <c r="DB92" s="68"/>
      <c r="DC92" s="68"/>
      <c r="DD92" s="68"/>
      <c r="DE92" s="68"/>
      <c r="DF92" s="68"/>
      <c r="DG92" s="68"/>
      <c r="DH92" s="68"/>
      <c r="DI92" s="68"/>
      <c r="DJ92" s="68"/>
      <c r="DK92" s="68"/>
      <c r="DL92" s="68"/>
      <c r="DM92" s="68"/>
      <c r="DN92" s="68"/>
      <c r="DO92" s="68"/>
      <c r="DP92" s="68"/>
      <c r="DQ92" s="68"/>
      <c r="DR92" s="68"/>
      <c r="DS92" s="68"/>
      <c r="DT92" s="68"/>
      <c r="DU92" s="68"/>
      <c r="DV92" s="68"/>
      <c r="DW92" s="68"/>
      <c r="DX92" s="68"/>
      <c r="DY92" s="68"/>
      <c r="DZ92" s="68"/>
      <c r="EA92" s="68"/>
      <c r="EB92" s="68"/>
      <c r="EC92" s="68"/>
      <c r="ED92" s="68"/>
      <c r="EE92" s="68"/>
      <c r="EF92" s="68"/>
      <c r="EG92" s="68"/>
      <c r="EH92" s="68"/>
      <c r="EI92" s="68"/>
      <c r="EJ92" s="68"/>
      <c r="EK92" s="68"/>
      <c r="EL92" s="68"/>
      <c r="EM92" s="68"/>
      <c r="EN92" s="68"/>
      <c r="EO92" s="68"/>
      <c r="EP92" s="68"/>
      <c r="EQ92" s="68"/>
      <c r="ER92" s="68"/>
      <c r="ES92" s="68"/>
      <c r="ET92" s="68"/>
      <c r="EU92" s="68"/>
      <c r="EV92" s="68"/>
      <c r="EW92" s="68"/>
      <c r="EX92" s="68"/>
      <c r="EY92" s="68"/>
      <c r="EZ92" s="68"/>
      <c r="FA92" s="68"/>
      <c r="FB92" s="68"/>
      <c r="FC92" s="68"/>
      <c r="FD92" s="68"/>
      <c r="FE92" s="68"/>
      <c r="FF92" s="68"/>
      <c r="FG92" s="68"/>
      <c r="FH92" s="68"/>
      <c r="FI92" s="68"/>
      <c r="FJ92" s="68"/>
      <c r="FK92" s="68"/>
      <c r="FL92" s="68"/>
      <c r="FM92" s="68"/>
      <c r="FN92" s="68"/>
      <c r="FO92" s="68"/>
      <c r="FP92" s="68"/>
      <c r="FQ92" s="68"/>
      <c r="FR92" s="68"/>
      <c r="FS92" s="68"/>
      <c r="FT92" s="68"/>
      <c r="FU92" s="68"/>
      <c r="FV92" s="68"/>
      <c r="FW92" s="68"/>
      <c r="FX92" s="68"/>
      <c r="FY92" s="68"/>
      <c r="FZ92" s="68"/>
      <c r="GA92" s="68"/>
      <c r="GB92" s="68"/>
      <c r="GC92" s="68"/>
      <c r="GD92" s="68"/>
      <c r="GE92" s="68"/>
      <c r="GF92" s="68"/>
      <c r="GG92" s="68"/>
      <c r="GH92" s="68"/>
      <c r="GI92" s="68"/>
      <c r="GJ92" s="68"/>
      <c r="GK92" s="68"/>
      <c r="GL92" s="68"/>
      <c r="GM92" s="68"/>
      <c r="GN92" s="68"/>
      <c r="GO92" s="68"/>
      <c r="GP92" s="68"/>
      <c r="GQ92" s="68"/>
      <c r="GR92" s="68"/>
      <c r="GS92" s="68"/>
      <c r="GT92" s="68"/>
      <c r="GU92" s="68"/>
      <c r="GV92" s="68"/>
      <c r="GW92" s="68"/>
      <c r="GX92" s="68"/>
      <c r="GY92" s="68"/>
      <c r="GZ92" s="68"/>
      <c r="HA92" s="68"/>
      <c r="HB92" s="68"/>
      <c r="HC92" s="68"/>
      <c r="HD92" s="68"/>
      <c r="HE92" s="68"/>
      <c r="HF92" s="68"/>
      <c r="HG92" s="68"/>
      <c r="HH92" s="68"/>
      <c r="HI92" s="68"/>
      <c r="HJ92" s="68"/>
      <c r="HK92" s="68"/>
      <c r="HL92" s="68"/>
      <c r="HM92" s="68"/>
      <c r="HN92" s="68"/>
      <c r="HO92" s="68"/>
      <c r="HP92" s="68"/>
      <c r="HQ92" s="68"/>
      <c r="HR92" s="68"/>
      <c r="HS92" s="68"/>
      <c r="HT92" s="68"/>
      <c r="HU92" s="68"/>
      <c r="HV92" s="68"/>
      <c r="HW92" s="68"/>
      <c r="HX92" s="68"/>
      <c r="HY92" s="68"/>
      <c r="HZ92" s="68"/>
      <c r="IA92" s="68"/>
      <c r="IB92" s="68"/>
      <c r="IC92" s="68"/>
      <c r="ID92" s="68"/>
      <c r="IE92" s="68"/>
      <c r="IF92" s="68"/>
      <c r="IG92" s="68"/>
      <c r="IH92" s="68"/>
      <c r="II92" s="68"/>
      <c r="IJ92" s="68"/>
      <c r="IK92" s="68"/>
      <c r="IL92" s="68"/>
      <c r="IM92" s="68"/>
      <c r="IN92" s="68"/>
      <c r="IO92" s="68"/>
      <c r="IP92" s="68"/>
      <c r="IQ92" s="68"/>
      <c r="IR92" s="68"/>
      <c r="IS92" s="68"/>
      <c r="IT92" s="68"/>
      <c r="IU92" s="68"/>
      <c r="IV92" s="68"/>
      <c r="IW92" s="68"/>
      <c r="IX92" s="68"/>
      <c r="IY92" s="68"/>
      <c r="IZ92" s="68"/>
    </row>
    <row r="93" spans="1:260" ht="15.75" customHeight="1">
      <c r="A93" s="148" t="s">
        <v>69</v>
      </c>
      <c r="B93" s="104"/>
      <c r="C93" s="104"/>
      <c r="D93" s="104"/>
      <c r="E93" s="112"/>
      <c r="F93" s="105" t="str">
        <f>IF(E93="","",VLOOKUP(E93,報名總表及收費!$I$29:$L$140,4))</f>
        <v/>
      </c>
      <c r="G93" s="106"/>
      <c r="H93" s="107" t="str">
        <f t="shared" ca="1" si="76"/>
        <v/>
      </c>
      <c r="I93" s="108"/>
      <c r="J93" s="103" t="str">
        <f t="shared" si="67"/>
        <v/>
      </c>
      <c r="K93" s="52"/>
      <c r="L93" s="52"/>
      <c r="M93" s="52"/>
      <c r="N93" s="68"/>
      <c r="O93" s="68"/>
      <c r="P93" s="68"/>
      <c r="Q93" s="101" t="str">
        <f t="shared" ca="1" si="72"/>
        <v/>
      </c>
      <c r="R93" s="71" t="str">
        <f t="shared" si="73"/>
        <v/>
      </c>
      <c r="S93" s="71" t="str">
        <f t="shared" si="74"/>
        <v/>
      </c>
      <c r="T93" s="63" t="str">
        <f t="shared" si="68"/>
        <v/>
      </c>
      <c r="U93" s="68" t="str">
        <f t="shared" si="75"/>
        <v/>
      </c>
      <c r="V93" s="68"/>
      <c r="W93" s="68"/>
      <c r="X93" s="68"/>
      <c r="Y93" s="68"/>
      <c r="Z93" s="68"/>
      <c r="AA93" s="68"/>
      <c r="AB93" s="68"/>
      <c r="AC93" s="68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  <c r="BC93" s="68"/>
      <c r="BD93" s="68"/>
      <c r="BE93" s="68"/>
      <c r="BF93" s="68"/>
      <c r="BG93" s="68"/>
      <c r="BH93" s="68"/>
      <c r="BI93" s="68"/>
      <c r="BJ93" s="68"/>
      <c r="BK93" s="68"/>
      <c r="BL93" s="68"/>
      <c r="BM93" s="68"/>
      <c r="BN93" s="68"/>
      <c r="BO93" s="68"/>
      <c r="BP93" s="68"/>
      <c r="BQ93" s="68"/>
      <c r="BR93" s="68"/>
      <c r="BS93" s="68"/>
      <c r="BT93" s="68"/>
      <c r="BU93" s="68"/>
      <c r="BV93" s="68"/>
      <c r="BW93" s="68"/>
      <c r="BX93" s="68"/>
      <c r="BY93" s="68"/>
      <c r="BZ93" s="68"/>
      <c r="CA93" s="68"/>
      <c r="CB93" s="68"/>
      <c r="CC93" s="68"/>
      <c r="CD93" s="68"/>
      <c r="CE93" s="68"/>
      <c r="CF93" s="68"/>
      <c r="CG93" s="68"/>
      <c r="CH93" s="68"/>
      <c r="CI93" s="68"/>
      <c r="CJ93" s="68"/>
      <c r="CK93" s="68"/>
      <c r="CL93" s="68"/>
      <c r="CM93" s="68"/>
      <c r="CN93" s="68"/>
      <c r="CO93" s="68"/>
      <c r="CP93" s="68"/>
      <c r="CQ93" s="68"/>
      <c r="CR93" s="68"/>
      <c r="CS93" s="68"/>
      <c r="CT93" s="68"/>
      <c r="CU93" s="68"/>
      <c r="CV93" s="68"/>
      <c r="CW93" s="68"/>
      <c r="CX93" s="68"/>
      <c r="CY93" s="68"/>
      <c r="CZ93" s="68"/>
      <c r="DA93" s="68"/>
      <c r="DB93" s="68"/>
      <c r="DC93" s="68"/>
      <c r="DD93" s="68"/>
      <c r="DE93" s="68"/>
      <c r="DF93" s="68"/>
      <c r="DG93" s="68"/>
      <c r="DH93" s="68"/>
      <c r="DI93" s="68"/>
      <c r="DJ93" s="68"/>
      <c r="DK93" s="68"/>
      <c r="DL93" s="68"/>
      <c r="DM93" s="68"/>
      <c r="DN93" s="68"/>
      <c r="DO93" s="68"/>
      <c r="DP93" s="68"/>
      <c r="DQ93" s="68"/>
      <c r="DR93" s="68"/>
      <c r="DS93" s="68"/>
      <c r="DT93" s="68"/>
      <c r="DU93" s="68"/>
      <c r="DV93" s="68"/>
      <c r="DW93" s="68"/>
      <c r="DX93" s="68"/>
      <c r="DY93" s="68"/>
      <c r="DZ93" s="68"/>
      <c r="EA93" s="68"/>
      <c r="EB93" s="68"/>
      <c r="EC93" s="68"/>
      <c r="ED93" s="68"/>
      <c r="EE93" s="68"/>
      <c r="EF93" s="68"/>
      <c r="EG93" s="68"/>
      <c r="EH93" s="68"/>
      <c r="EI93" s="68"/>
      <c r="EJ93" s="68"/>
      <c r="EK93" s="68"/>
      <c r="EL93" s="68"/>
      <c r="EM93" s="68"/>
      <c r="EN93" s="68"/>
      <c r="EO93" s="68"/>
      <c r="EP93" s="68"/>
      <c r="EQ93" s="68"/>
      <c r="ER93" s="68"/>
      <c r="ES93" s="68"/>
      <c r="ET93" s="68"/>
      <c r="EU93" s="68"/>
      <c r="EV93" s="68"/>
      <c r="EW93" s="68"/>
      <c r="EX93" s="68"/>
      <c r="EY93" s="68"/>
      <c r="EZ93" s="68"/>
      <c r="FA93" s="68"/>
      <c r="FB93" s="68"/>
      <c r="FC93" s="68"/>
      <c r="FD93" s="68"/>
      <c r="FE93" s="68"/>
      <c r="FF93" s="68"/>
      <c r="FG93" s="68"/>
      <c r="FH93" s="68"/>
      <c r="FI93" s="68"/>
      <c r="FJ93" s="68"/>
      <c r="FK93" s="68"/>
      <c r="FL93" s="68"/>
      <c r="FM93" s="68"/>
      <c r="FN93" s="68"/>
      <c r="FO93" s="68"/>
      <c r="FP93" s="68"/>
      <c r="FQ93" s="68"/>
      <c r="FR93" s="68"/>
      <c r="FS93" s="68"/>
      <c r="FT93" s="68"/>
      <c r="FU93" s="68"/>
      <c r="FV93" s="68"/>
      <c r="FW93" s="68"/>
      <c r="FX93" s="68"/>
      <c r="FY93" s="68"/>
      <c r="FZ93" s="68"/>
      <c r="GA93" s="68"/>
      <c r="GB93" s="68"/>
      <c r="GC93" s="68"/>
      <c r="GD93" s="68"/>
      <c r="GE93" s="68"/>
      <c r="GF93" s="68"/>
      <c r="GG93" s="68"/>
      <c r="GH93" s="68"/>
      <c r="GI93" s="68"/>
      <c r="GJ93" s="68"/>
      <c r="GK93" s="68"/>
      <c r="GL93" s="68"/>
      <c r="GM93" s="68"/>
      <c r="GN93" s="68"/>
      <c r="GO93" s="68"/>
      <c r="GP93" s="68"/>
      <c r="GQ93" s="68"/>
      <c r="GR93" s="68"/>
      <c r="GS93" s="68"/>
      <c r="GT93" s="68"/>
      <c r="GU93" s="68"/>
      <c r="GV93" s="68"/>
      <c r="GW93" s="68"/>
      <c r="GX93" s="68"/>
      <c r="GY93" s="68"/>
      <c r="GZ93" s="68"/>
      <c r="HA93" s="68"/>
      <c r="HB93" s="68"/>
      <c r="HC93" s="68"/>
      <c r="HD93" s="68"/>
      <c r="HE93" s="68"/>
      <c r="HF93" s="68"/>
      <c r="HG93" s="68"/>
      <c r="HH93" s="68"/>
      <c r="HI93" s="68"/>
      <c r="HJ93" s="68"/>
      <c r="HK93" s="68"/>
      <c r="HL93" s="68"/>
      <c r="HM93" s="68"/>
      <c r="HN93" s="68"/>
      <c r="HO93" s="68"/>
      <c r="HP93" s="68"/>
      <c r="HQ93" s="68"/>
      <c r="HR93" s="68"/>
      <c r="HS93" s="68"/>
      <c r="HT93" s="68"/>
      <c r="HU93" s="68"/>
      <c r="HV93" s="68"/>
      <c r="HW93" s="68"/>
      <c r="HX93" s="68"/>
      <c r="HY93" s="68"/>
      <c r="HZ93" s="68"/>
      <c r="IA93" s="68"/>
      <c r="IB93" s="68"/>
      <c r="IC93" s="68"/>
      <c r="ID93" s="68"/>
      <c r="IE93" s="68"/>
      <c r="IF93" s="68"/>
      <c r="IG93" s="68"/>
      <c r="IH93" s="68"/>
      <c r="II93" s="68"/>
      <c r="IJ93" s="68"/>
      <c r="IK93" s="68"/>
      <c r="IL93" s="68"/>
      <c r="IM93" s="68"/>
      <c r="IN93" s="68"/>
      <c r="IO93" s="68"/>
      <c r="IP93" s="68"/>
      <c r="IQ93" s="68"/>
      <c r="IR93" s="68"/>
      <c r="IS93" s="68"/>
      <c r="IT93" s="68"/>
      <c r="IU93" s="68"/>
      <c r="IV93" s="68"/>
      <c r="IW93" s="68"/>
      <c r="IX93" s="68"/>
      <c r="IY93" s="68"/>
      <c r="IZ93" s="68"/>
    </row>
    <row r="94" spans="1:260" ht="15.75" customHeight="1">
      <c r="A94" s="148"/>
      <c r="B94" s="103" t="str">
        <f t="shared" ref="B94:B96" si="77">IF(B93=0,"",B93)</f>
        <v/>
      </c>
      <c r="C94" s="103" t="str">
        <f t="shared" ref="C94:C96" si="78">IF(C93=0,"",C93)</f>
        <v/>
      </c>
      <c r="D94" s="103" t="str">
        <f t="shared" ref="D94:D96" si="79">IF(D93=0,"",D93)</f>
        <v/>
      </c>
      <c r="E94" s="112"/>
      <c r="F94" s="105" t="str">
        <f>IF(E94="","",VLOOKUP(E94,報名總表及收費!$I$29:$L$140,4))</f>
        <v/>
      </c>
      <c r="G94" s="106"/>
      <c r="H94" s="107" t="str">
        <f t="shared" ca="1" si="76"/>
        <v/>
      </c>
      <c r="I94" s="108"/>
      <c r="J94" s="103" t="str">
        <f t="shared" si="67"/>
        <v/>
      </c>
      <c r="K94" s="52"/>
      <c r="L94" s="52"/>
      <c r="M94" s="52"/>
      <c r="N94" s="68"/>
      <c r="O94" s="68"/>
      <c r="P94" s="68"/>
      <c r="Q94" s="101" t="str">
        <f t="shared" ca="1" si="72"/>
        <v/>
      </c>
      <c r="R94" s="71" t="str">
        <f t="shared" si="73"/>
        <v/>
      </c>
      <c r="S94" s="71" t="e">
        <f t="shared" si="74"/>
        <v>#N/A</v>
      </c>
      <c r="T94" s="63" t="str">
        <f t="shared" si="68"/>
        <v/>
      </c>
      <c r="U94" s="68" t="e">
        <f t="shared" si="75"/>
        <v>#N/A</v>
      </c>
      <c r="V94" s="68"/>
      <c r="W94" s="68"/>
      <c r="X94" s="68"/>
      <c r="Y94" s="68"/>
      <c r="Z94" s="68"/>
      <c r="AA94" s="68"/>
      <c r="AB94" s="68"/>
      <c r="AC94" s="68"/>
      <c r="AD94" s="68"/>
      <c r="AE94" s="68"/>
      <c r="AF94" s="68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  <c r="BC94" s="68"/>
      <c r="BD94" s="68"/>
      <c r="BE94" s="68"/>
      <c r="BF94" s="68"/>
      <c r="BG94" s="68"/>
      <c r="BH94" s="68"/>
      <c r="BI94" s="68"/>
      <c r="BJ94" s="68"/>
      <c r="BK94" s="68"/>
      <c r="BL94" s="68"/>
      <c r="BM94" s="68"/>
      <c r="BN94" s="68"/>
      <c r="BO94" s="68"/>
      <c r="BP94" s="68"/>
      <c r="BQ94" s="68"/>
      <c r="BR94" s="68"/>
      <c r="BS94" s="68"/>
      <c r="BT94" s="68"/>
      <c r="BU94" s="68"/>
      <c r="BV94" s="68"/>
      <c r="BW94" s="68"/>
      <c r="BX94" s="68"/>
      <c r="BY94" s="68"/>
      <c r="BZ94" s="68"/>
      <c r="CA94" s="68"/>
      <c r="CB94" s="68"/>
      <c r="CC94" s="68"/>
      <c r="CD94" s="68"/>
      <c r="CE94" s="68"/>
      <c r="CF94" s="68"/>
      <c r="CG94" s="68"/>
      <c r="CH94" s="68"/>
      <c r="CI94" s="68"/>
      <c r="CJ94" s="68"/>
      <c r="CK94" s="68"/>
      <c r="CL94" s="68"/>
      <c r="CM94" s="68"/>
      <c r="CN94" s="68"/>
      <c r="CO94" s="68"/>
      <c r="CP94" s="68"/>
      <c r="CQ94" s="68"/>
      <c r="CR94" s="68"/>
      <c r="CS94" s="68"/>
      <c r="CT94" s="68"/>
      <c r="CU94" s="68"/>
      <c r="CV94" s="68"/>
      <c r="CW94" s="68"/>
      <c r="CX94" s="68"/>
      <c r="CY94" s="68"/>
      <c r="CZ94" s="68"/>
      <c r="DA94" s="68"/>
      <c r="DB94" s="68"/>
      <c r="DC94" s="68"/>
      <c r="DD94" s="68"/>
      <c r="DE94" s="68"/>
      <c r="DF94" s="68"/>
      <c r="DG94" s="68"/>
      <c r="DH94" s="68"/>
      <c r="DI94" s="68"/>
      <c r="DJ94" s="68"/>
      <c r="DK94" s="68"/>
      <c r="DL94" s="68"/>
      <c r="DM94" s="68"/>
      <c r="DN94" s="68"/>
      <c r="DO94" s="68"/>
      <c r="DP94" s="68"/>
      <c r="DQ94" s="68"/>
      <c r="DR94" s="68"/>
      <c r="DS94" s="68"/>
      <c r="DT94" s="68"/>
      <c r="DU94" s="68"/>
      <c r="DV94" s="68"/>
      <c r="DW94" s="68"/>
      <c r="DX94" s="68"/>
      <c r="DY94" s="68"/>
      <c r="DZ94" s="68"/>
      <c r="EA94" s="68"/>
      <c r="EB94" s="68"/>
      <c r="EC94" s="68"/>
      <c r="ED94" s="68"/>
      <c r="EE94" s="68"/>
      <c r="EF94" s="68"/>
      <c r="EG94" s="68"/>
      <c r="EH94" s="68"/>
      <c r="EI94" s="68"/>
      <c r="EJ94" s="68"/>
      <c r="EK94" s="68"/>
      <c r="EL94" s="68"/>
      <c r="EM94" s="68"/>
      <c r="EN94" s="68"/>
      <c r="EO94" s="68"/>
      <c r="EP94" s="68"/>
      <c r="EQ94" s="68"/>
      <c r="ER94" s="68"/>
      <c r="ES94" s="68"/>
      <c r="ET94" s="68"/>
      <c r="EU94" s="68"/>
      <c r="EV94" s="68"/>
      <c r="EW94" s="68"/>
      <c r="EX94" s="68"/>
      <c r="EY94" s="68"/>
      <c r="EZ94" s="68"/>
      <c r="FA94" s="68"/>
      <c r="FB94" s="68"/>
      <c r="FC94" s="68"/>
      <c r="FD94" s="68"/>
      <c r="FE94" s="68"/>
      <c r="FF94" s="68"/>
      <c r="FG94" s="68"/>
      <c r="FH94" s="68"/>
      <c r="FI94" s="68"/>
      <c r="FJ94" s="68"/>
      <c r="FK94" s="68"/>
      <c r="FL94" s="68"/>
      <c r="FM94" s="68"/>
      <c r="FN94" s="68"/>
      <c r="FO94" s="68"/>
      <c r="FP94" s="68"/>
      <c r="FQ94" s="68"/>
      <c r="FR94" s="68"/>
      <c r="FS94" s="68"/>
      <c r="FT94" s="68"/>
      <c r="FU94" s="68"/>
      <c r="FV94" s="68"/>
      <c r="FW94" s="68"/>
      <c r="FX94" s="68"/>
      <c r="FY94" s="68"/>
      <c r="FZ94" s="68"/>
      <c r="GA94" s="68"/>
      <c r="GB94" s="68"/>
      <c r="GC94" s="68"/>
      <c r="GD94" s="68"/>
      <c r="GE94" s="68"/>
      <c r="GF94" s="68"/>
      <c r="GG94" s="68"/>
      <c r="GH94" s="68"/>
      <c r="GI94" s="68"/>
      <c r="GJ94" s="68"/>
      <c r="GK94" s="68"/>
      <c r="GL94" s="68"/>
      <c r="GM94" s="68"/>
      <c r="GN94" s="68"/>
      <c r="GO94" s="68"/>
      <c r="GP94" s="68"/>
      <c r="GQ94" s="68"/>
      <c r="GR94" s="68"/>
      <c r="GS94" s="68"/>
      <c r="GT94" s="68"/>
      <c r="GU94" s="68"/>
      <c r="GV94" s="68"/>
      <c r="GW94" s="68"/>
      <c r="GX94" s="68"/>
      <c r="GY94" s="68"/>
      <c r="GZ94" s="68"/>
      <c r="HA94" s="68"/>
      <c r="HB94" s="68"/>
      <c r="HC94" s="68"/>
      <c r="HD94" s="68"/>
      <c r="HE94" s="68"/>
      <c r="HF94" s="68"/>
      <c r="HG94" s="68"/>
      <c r="HH94" s="68"/>
      <c r="HI94" s="68"/>
      <c r="HJ94" s="68"/>
      <c r="HK94" s="68"/>
      <c r="HL94" s="68"/>
      <c r="HM94" s="68"/>
      <c r="HN94" s="68"/>
      <c r="HO94" s="68"/>
      <c r="HP94" s="68"/>
      <c r="HQ94" s="68"/>
      <c r="HR94" s="68"/>
      <c r="HS94" s="68"/>
      <c r="HT94" s="68"/>
      <c r="HU94" s="68"/>
      <c r="HV94" s="68"/>
      <c r="HW94" s="68"/>
      <c r="HX94" s="68"/>
      <c r="HY94" s="68"/>
      <c r="HZ94" s="68"/>
      <c r="IA94" s="68"/>
      <c r="IB94" s="68"/>
      <c r="IC94" s="68"/>
      <c r="ID94" s="68"/>
      <c r="IE94" s="68"/>
      <c r="IF94" s="68"/>
      <c r="IG94" s="68"/>
      <c r="IH94" s="68"/>
      <c r="II94" s="68"/>
      <c r="IJ94" s="68"/>
      <c r="IK94" s="68"/>
      <c r="IL94" s="68"/>
      <c r="IM94" s="68"/>
      <c r="IN94" s="68"/>
      <c r="IO94" s="68"/>
      <c r="IP94" s="68"/>
      <c r="IQ94" s="68"/>
      <c r="IR94" s="68"/>
      <c r="IS94" s="68"/>
      <c r="IT94" s="68"/>
      <c r="IU94" s="68"/>
      <c r="IV94" s="68"/>
      <c r="IW94" s="68"/>
      <c r="IX94" s="68"/>
      <c r="IY94" s="68"/>
      <c r="IZ94" s="68"/>
    </row>
    <row r="95" spans="1:260" ht="15.75" customHeight="1">
      <c r="A95" s="148"/>
      <c r="B95" s="103" t="str">
        <f t="shared" si="77"/>
        <v/>
      </c>
      <c r="C95" s="103" t="str">
        <f t="shared" si="78"/>
        <v/>
      </c>
      <c r="D95" s="103" t="str">
        <f t="shared" si="79"/>
        <v/>
      </c>
      <c r="E95" s="112"/>
      <c r="F95" s="105" t="str">
        <f>IF(E95="","",VLOOKUP(E95,報名總表及收費!$I$29:$L$140,4))</f>
        <v/>
      </c>
      <c r="G95" s="106"/>
      <c r="H95" s="107" t="str">
        <f t="shared" ca="1" si="76"/>
        <v/>
      </c>
      <c r="I95" s="108"/>
      <c r="J95" s="103" t="str">
        <f t="shared" si="67"/>
        <v/>
      </c>
      <c r="K95" s="52"/>
      <c r="L95" s="52"/>
      <c r="M95" s="52"/>
      <c r="N95" s="68"/>
      <c r="O95" s="68"/>
      <c r="P95" s="68"/>
      <c r="Q95" s="101" t="str">
        <f t="shared" ca="1" si="72"/>
        <v/>
      </c>
      <c r="R95" s="71" t="str">
        <f t="shared" si="73"/>
        <v/>
      </c>
      <c r="S95" s="71" t="e">
        <f t="shared" si="74"/>
        <v>#N/A</v>
      </c>
      <c r="T95" s="63" t="str">
        <f t="shared" si="68"/>
        <v/>
      </c>
      <c r="U95" s="68" t="e">
        <f t="shared" si="75"/>
        <v>#N/A</v>
      </c>
      <c r="V95" s="68"/>
      <c r="W95" s="68"/>
      <c r="X95" s="68"/>
      <c r="Y95" s="68"/>
      <c r="Z95" s="68"/>
      <c r="AA95" s="68"/>
      <c r="AB95" s="68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  <c r="BC95" s="68"/>
      <c r="BD95" s="68"/>
      <c r="BE95" s="68"/>
      <c r="BF95" s="68"/>
      <c r="BG95" s="68"/>
      <c r="BH95" s="68"/>
      <c r="BI95" s="68"/>
      <c r="BJ95" s="68"/>
      <c r="BK95" s="68"/>
      <c r="BL95" s="68"/>
      <c r="BM95" s="68"/>
      <c r="BN95" s="68"/>
      <c r="BO95" s="68"/>
      <c r="BP95" s="68"/>
      <c r="BQ95" s="68"/>
      <c r="BR95" s="68"/>
      <c r="BS95" s="68"/>
      <c r="BT95" s="68"/>
      <c r="BU95" s="68"/>
      <c r="BV95" s="68"/>
      <c r="BW95" s="68"/>
      <c r="BX95" s="68"/>
      <c r="BY95" s="68"/>
      <c r="BZ95" s="68"/>
      <c r="CA95" s="68"/>
      <c r="CB95" s="68"/>
      <c r="CC95" s="68"/>
      <c r="CD95" s="68"/>
      <c r="CE95" s="68"/>
      <c r="CF95" s="68"/>
      <c r="CG95" s="68"/>
      <c r="CH95" s="68"/>
      <c r="CI95" s="68"/>
      <c r="CJ95" s="68"/>
      <c r="CK95" s="68"/>
      <c r="CL95" s="68"/>
      <c r="CM95" s="68"/>
      <c r="CN95" s="68"/>
      <c r="CO95" s="68"/>
      <c r="CP95" s="68"/>
      <c r="CQ95" s="68"/>
      <c r="CR95" s="68"/>
      <c r="CS95" s="68"/>
      <c r="CT95" s="68"/>
      <c r="CU95" s="68"/>
      <c r="CV95" s="68"/>
      <c r="CW95" s="68"/>
      <c r="CX95" s="68"/>
      <c r="CY95" s="68"/>
      <c r="CZ95" s="68"/>
      <c r="DA95" s="68"/>
      <c r="DB95" s="68"/>
      <c r="DC95" s="68"/>
      <c r="DD95" s="68"/>
      <c r="DE95" s="68"/>
      <c r="DF95" s="68"/>
      <c r="DG95" s="68"/>
      <c r="DH95" s="68"/>
      <c r="DI95" s="68"/>
      <c r="DJ95" s="68"/>
      <c r="DK95" s="68"/>
      <c r="DL95" s="68"/>
      <c r="DM95" s="68"/>
      <c r="DN95" s="68"/>
      <c r="DO95" s="68"/>
      <c r="DP95" s="68"/>
      <c r="DQ95" s="68"/>
      <c r="DR95" s="68"/>
      <c r="DS95" s="68"/>
      <c r="DT95" s="68"/>
      <c r="DU95" s="68"/>
      <c r="DV95" s="68"/>
      <c r="DW95" s="68"/>
      <c r="DX95" s="68"/>
      <c r="DY95" s="68"/>
      <c r="DZ95" s="68"/>
      <c r="EA95" s="68"/>
      <c r="EB95" s="68"/>
      <c r="EC95" s="68"/>
      <c r="ED95" s="68"/>
      <c r="EE95" s="68"/>
      <c r="EF95" s="68"/>
      <c r="EG95" s="68"/>
      <c r="EH95" s="68"/>
      <c r="EI95" s="68"/>
      <c r="EJ95" s="68"/>
      <c r="EK95" s="68"/>
      <c r="EL95" s="68"/>
      <c r="EM95" s="68"/>
      <c r="EN95" s="68"/>
      <c r="EO95" s="68"/>
      <c r="EP95" s="68"/>
      <c r="EQ95" s="68"/>
      <c r="ER95" s="68"/>
      <c r="ES95" s="68"/>
      <c r="ET95" s="68"/>
      <c r="EU95" s="68"/>
      <c r="EV95" s="68"/>
      <c r="EW95" s="68"/>
      <c r="EX95" s="68"/>
      <c r="EY95" s="68"/>
      <c r="EZ95" s="68"/>
      <c r="FA95" s="68"/>
      <c r="FB95" s="68"/>
      <c r="FC95" s="68"/>
      <c r="FD95" s="68"/>
      <c r="FE95" s="68"/>
      <c r="FF95" s="68"/>
      <c r="FG95" s="68"/>
      <c r="FH95" s="68"/>
      <c r="FI95" s="68"/>
      <c r="FJ95" s="68"/>
      <c r="FK95" s="68"/>
      <c r="FL95" s="68"/>
      <c r="FM95" s="68"/>
      <c r="FN95" s="68"/>
      <c r="FO95" s="68"/>
      <c r="FP95" s="68"/>
      <c r="FQ95" s="68"/>
      <c r="FR95" s="68"/>
      <c r="FS95" s="68"/>
      <c r="FT95" s="68"/>
      <c r="FU95" s="68"/>
      <c r="FV95" s="68"/>
      <c r="FW95" s="68"/>
      <c r="FX95" s="68"/>
      <c r="FY95" s="68"/>
      <c r="FZ95" s="68"/>
      <c r="GA95" s="68"/>
      <c r="GB95" s="68"/>
      <c r="GC95" s="68"/>
      <c r="GD95" s="68"/>
      <c r="GE95" s="68"/>
      <c r="GF95" s="68"/>
      <c r="GG95" s="68"/>
      <c r="GH95" s="68"/>
      <c r="GI95" s="68"/>
      <c r="GJ95" s="68"/>
      <c r="GK95" s="68"/>
      <c r="GL95" s="68"/>
      <c r="GM95" s="68"/>
      <c r="GN95" s="68"/>
      <c r="GO95" s="68"/>
      <c r="GP95" s="68"/>
      <c r="GQ95" s="68"/>
      <c r="GR95" s="68"/>
      <c r="GS95" s="68"/>
      <c r="GT95" s="68"/>
      <c r="GU95" s="68"/>
      <c r="GV95" s="68"/>
      <c r="GW95" s="68"/>
      <c r="GX95" s="68"/>
      <c r="GY95" s="68"/>
      <c r="GZ95" s="68"/>
      <c r="HA95" s="68"/>
      <c r="HB95" s="68"/>
      <c r="HC95" s="68"/>
      <c r="HD95" s="68"/>
      <c r="HE95" s="68"/>
      <c r="HF95" s="68"/>
      <c r="HG95" s="68"/>
      <c r="HH95" s="68"/>
      <c r="HI95" s="68"/>
      <c r="HJ95" s="68"/>
      <c r="HK95" s="68"/>
      <c r="HL95" s="68"/>
      <c r="HM95" s="68"/>
      <c r="HN95" s="68"/>
      <c r="HO95" s="68"/>
      <c r="HP95" s="68"/>
      <c r="HQ95" s="68"/>
      <c r="HR95" s="68"/>
      <c r="HS95" s="68"/>
      <c r="HT95" s="68"/>
      <c r="HU95" s="68"/>
      <c r="HV95" s="68"/>
      <c r="HW95" s="68"/>
      <c r="HX95" s="68"/>
      <c r="HY95" s="68"/>
      <c r="HZ95" s="68"/>
      <c r="IA95" s="68"/>
      <c r="IB95" s="68"/>
      <c r="IC95" s="68"/>
      <c r="ID95" s="68"/>
      <c r="IE95" s="68"/>
      <c r="IF95" s="68"/>
      <c r="IG95" s="68"/>
      <c r="IH95" s="68"/>
      <c r="II95" s="68"/>
      <c r="IJ95" s="68"/>
      <c r="IK95" s="68"/>
      <c r="IL95" s="68"/>
      <c r="IM95" s="68"/>
      <c r="IN95" s="68"/>
      <c r="IO95" s="68"/>
      <c r="IP95" s="68"/>
      <c r="IQ95" s="68"/>
      <c r="IR95" s="68"/>
      <c r="IS95" s="68"/>
      <c r="IT95" s="68"/>
      <c r="IU95" s="68"/>
      <c r="IV95" s="68"/>
      <c r="IW95" s="68"/>
      <c r="IX95" s="68"/>
      <c r="IY95" s="68"/>
      <c r="IZ95" s="68"/>
    </row>
    <row r="96" spans="1:260" ht="15.75" customHeight="1">
      <c r="A96" s="148"/>
      <c r="B96" s="103" t="str">
        <f t="shared" si="77"/>
        <v/>
      </c>
      <c r="C96" s="103" t="str">
        <f t="shared" si="78"/>
        <v/>
      </c>
      <c r="D96" s="103" t="str">
        <f t="shared" si="79"/>
        <v/>
      </c>
      <c r="E96" s="112"/>
      <c r="F96" s="105" t="str">
        <f>IF(E96="","",VLOOKUP(E96,報名總表及收費!$I$29:$L$140,4))</f>
        <v/>
      </c>
      <c r="G96" s="106"/>
      <c r="H96" s="107" t="str">
        <f t="shared" ca="1" si="76"/>
        <v/>
      </c>
      <c r="I96" s="108"/>
      <c r="J96" s="103" t="str">
        <f t="shared" si="67"/>
        <v/>
      </c>
      <c r="K96" s="52"/>
      <c r="L96" s="52"/>
      <c r="M96" s="52"/>
      <c r="N96" s="68"/>
      <c r="O96" s="68"/>
      <c r="P96" s="68"/>
      <c r="Q96" s="101" t="str">
        <f t="shared" ca="1" si="72"/>
        <v/>
      </c>
      <c r="R96" s="71" t="str">
        <f t="shared" si="73"/>
        <v/>
      </c>
      <c r="S96" s="71" t="e">
        <f t="shared" si="74"/>
        <v>#N/A</v>
      </c>
      <c r="T96" s="63" t="str">
        <f t="shared" si="68"/>
        <v/>
      </c>
      <c r="U96" s="68" t="e">
        <f t="shared" si="75"/>
        <v>#N/A</v>
      </c>
      <c r="V96" s="68"/>
      <c r="W96" s="68"/>
      <c r="X96" s="68"/>
      <c r="Y96" s="68"/>
      <c r="Z96" s="68"/>
      <c r="AA96" s="68"/>
      <c r="AB96" s="68"/>
      <c r="AC96" s="68"/>
      <c r="AD96" s="68"/>
      <c r="AE96" s="68"/>
      <c r="AF96" s="68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  <c r="BC96" s="68"/>
      <c r="BD96" s="68"/>
      <c r="BE96" s="68"/>
      <c r="BF96" s="68"/>
      <c r="BG96" s="68"/>
      <c r="BH96" s="68"/>
      <c r="BI96" s="68"/>
      <c r="BJ96" s="68"/>
      <c r="BK96" s="68"/>
      <c r="BL96" s="68"/>
      <c r="BM96" s="68"/>
      <c r="BN96" s="68"/>
      <c r="BO96" s="68"/>
      <c r="BP96" s="68"/>
      <c r="BQ96" s="68"/>
      <c r="BR96" s="68"/>
      <c r="BS96" s="68"/>
      <c r="BT96" s="68"/>
      <c r="BU96" s="68"/>
      <c r="BV96" s="68"/>
      <c r="BW96" s="68"/>
      <c r="BX96" s="68"/>
      <c r="BY96" s="68"/>
      <c r="BZ96" s="68"/>
      <c r="CA96" s="68"/>
      <c r="CB96" s="68"/>
      <c r="CC96" s="68"/>
      <c r="CD96" s="68"/>
      <c r="CE96" s="68"/>
      <c r="CF96" s="68"/>
      <c r="CG96" s="68"/>
      <c r="CH96" s="68"/>
      <c r="CI96" s="68"/>
      <c r="CJ96" s="68"/>
      <c r="CK96" s="68"/>
      <c r="CL96" s="68"/>
      <c r="CM96" s="68"/>
      <c r="CN96" s="68"/>
      <c r="CO96" s="68"/>
      <c r="CP96" s="68"/>
      <c r="CQ96" s="68"/>
      <c r="CR96" s="68"/>
      <c r="CS96" s="68"/>
      <c r="CT96" s="68"/>
      <c r="CU96" s="68"/>
      <c r="CV96" s="68"/>
      <c r="CW96" s="68"/>
      <c r="CX96" s="68"/>
      <c r="CY96" s="68"/>
      <c r="CZ96" s="68"/>
      <c r="DA96" s="68"/>
      <c r="DB96" s="68"/>
      <c r="DC96" s="68"/>
      <c r="DD96" s="68"/>
      <c r="DE96" s="68"/>
      <c r="DF96" s="68"/>
      <c r="DG96" s="68"/>
      <c r="DH96" s="68"/>
      <c r="DI96" s="68"/>
      <c r="DJ96" s="68"/>
      <c r="DK96" s="68"/>
      <c r="DL96" s="68"/>
      <c r="DM96" s="68"/>
      <c r="DN96" s="68"/>
      <c r="DO96" s="68"/>
      <c r="DP96" s="68"/>
      <c r="DQ96" s="68"/>
      <c r="DR96" s="68"/>
      <c r="DS96" s="68"/>
      <c r="DT96" s="68"/>
      <c r="DU96" s="68"/>
      <c r="DV96" s="68"/>
      <c r="DW96" s="68"/>
      <c r="DX96" s="68"/>
      <c r="DY96" s="68"/>
      <c r="DZ96" s="68"/>
      <c r="EA96" s="68"/>
      <c r="EB96" s="68"/>
      <c r="EC96" s="68"/>
      <c r="ED96" s="68"/>
      <c r="EE96" s="68"/>
      <c r="EF96" s="68"/>
      <c r="EG96" s="68"/>
      <c r="EH96" s="68"/>
      <c r="EI96" s="68"/>
      <c r="EJ96" s="68"/>
      <c r="EK96" s="68"/>
      <c r="EL96" s="68"/>
      <c r="EM96" s="68"/>
      <c r="EN96" s="68"/>
      <c r="EO96" s="68"/>
      <c r="EP96" s="68"/>
      <c r="EQ96" s="68"/>
      <c r="ER96" s="68"/>
      <c r="ES96" s="68"/>
      <c r="ET96" s="68"/>
      <c r="EU96" s="68"/>
      <c r="EV96" s="68"/>
      <c r="EW96" s="68"/>
      <c r="EX96" s="68"/>
      <c r="EY96" s="68"/>
      <c r="EZ96" s="68"/>
      <c r="FA96" s="68"/>
      <c r="FB96" s="68"/>
      <c r="FC96" s="68"/>
      <c r="FD96" s="68"/>
      <c r="FE96" s="68"/>
      <c r="FF96" s="68"/>
      <c r="FG96" s="68"/>
      <c r="FH96" s="68"/>
      <c r="FI96" s="68"/>
      <c r="FJ96" s="68"/>
      <c r="FK96" s="68"/>
      <c r="FL96" s="68"/>
      <c r="FM96" s="68"/>
      <c r="FN96" s="68"/>
      <c r="FO96" s="68"/>
      <c r="FP96" s="68"/>
      <c r="FQ96" s="68"/>
      <c r="FR96" s="68"/>
      <c r="FS96" s="68"/>
      <c r="FT96" s="68"/>
      <c r="FU96" s="68"/>
      <c r="FV96" s="68"/>
      <c r="FW96" s="68"/>
      <c r="FX96" s="68"/>
      <c r="FY96" s="68"/>
      <c r="FZ96" s="68"/>
      <c r="GA96" s="68"/>
      <c r="GB96" s="68"/>
      <c r="GC96" s="68"/>
      <c r="GD96" s="68"/>
      <c r="GE96" s="68"/>
      <c r="GF96" s="68"/>
      <c r="GG96" s="68"/>
      <c r="GH96" s="68"/>
      <c r="GI96" s="68"/>
      <c r="GJ96" s="68"/>
      <c r="GK96" s="68"/>
      <c r="GL96" s="68"/>
      <c r="GM96" s="68"/>
      <c r="GN96" s="68"/>
      <c r="GO96" s="68"/>
      <c r="GP96" s="68"/>
      <c r="GQ96" s="68"/>
      <c r="GR96" s="68"/>
      <c r="GS96" s="68"/>
      <c r="GT96" s="68"/>
      <c r="GU96" s="68"/>
      <c r="GV96" s="68"/>
      <c r="GW96" s="68"/>
      <c r="GX96" s="68"/>
      <c r="GY96" s="68"/>
      <c r="GZ96" s="68"/>
      <c r="HA96" s="68"/>
      <c r="HB96" s="68"/>
      <c r="HC96" s="68"/>
      <c r="HD96" s="68"/>
      <c r="HE96" s="68"/>
      <c r="HF96" s="68"/>
      <c r="HG96" s="68"/>
      <c r="HH96" s="68"/>
      <c r="HI96" s="68"/>
      <c r="HJ96" s="68"/>
      <c r="HK96" s="68"/>
      <c r="HL96" s="68"/>
      <c r="HM96" s="68"/>
      <c r="HN96" s="68"/>
      <c r="HO96" s="68"/>
      <c r="HP96" s="68"/>
      <c r="HQ96" s="68"/>
      <c r="HR96" s="68"/>
      <c r="HS96" s="68"/>
      <c r="HT96" s="68"/>
      <c r="HU96" s="68"/>
      <c r="HV96" s="68"/>
      <c r="HW96" s="68"/>
      <c r="HX96" s="68"/>
      <c r="HY96" s="68"/>
      <c r="HZ96" s="68"/>
      <c r="IA96" s="68"/>
      <c r="IB96" s="68"/>
      <c r="IC96" s="68"/>
      <c r="ID96" s="68"/>
      <c r="IE96" s="68"/>
      <c r="IF96" s="68"/>
      <c r="IG96" s="68"/>
      <c r="IH96" s="68"/>
      <c r="II96" s="68"/>
      <c r="IJ96" s="68"/>
      <c r="IK96" s="68"/>
      <c r="IL96" s="68"/>
      <c r="IM96" s="68"/>
      <c r="IN96" s="68"/>
      <c r="IO96" s="68"/>
      <c r="IP96" s="68"/>
      <c r="IQ96" s="68"/>
      <c r="IR96" s="68"/>
      <c r="IS96" s="68"/>
      <c r="IT96" s="68"/>
      <c r="IU96" s="68"/>
      <c r="IV96" s="68"/>
      <c r="IW96" s="68"/>
      <c r="IX96" s="68"/>
      <c r="IY96" s="68"/>
      <c r="IZ96" s="68"/>
    </row>
    <row r="97" spans="1:260" ht="15.75" customHeight="1">
      <c r="A97" s="147" t="s">
        <v>70</v>
      </c>
      <c r="B97" s="95"/>
      <c r="C97" s="95"/>
      <c r="D97" s="95"/>
      <c r="E97" s="96"/>
      <c r="F97" s="97" t="str">
        <f>IF(E97="","",VLOOKUP(E97,報名總表及收費!$I$29:$L$140,4))</f>
        <v/>
      </c>
      <c r="G97" s="102"/>
      <c r="H97" s="99" t="str">
        <f t="shared" ca="1" si="76"/>
        <v/>
      </c>
      <c r="I97" s="100"/>
      <c r="J97" s="94" t="str">
        <f t="shared" si="67"/>
        <v/>
      </c>
      <c r="K97" s="52"/>
      <c r="L97" s="52"/>
      <c r="M97" s="52"/>
      <c r="N97" s="68"/>
      <c r="O97" s="68"/>
      <c r="P97" s="68"/>
      <c r="Q97" s="101" t="str">
        <f t="shared" ca="1" si="72"/>
        <v/>
      </c>
      <c r="R97" s="71" t="str">
        <f t="shared" si="73"/>
        <v/>
      </c>
      <c r="S97" s="71" t="str">
        <f t="shared" si="74"/>
        <v/>
      </c>
      <c r="T97" s="63" t="str">
        <f t="shared" si="68"/>
        <v/>
      </c>
      <c r="U97" s="68" t="str">
        <f t="shared" si="75"/>
        <v/>
      </c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  <c r="BC97" s="68"/>
      <c r="BD97" s="68"/>
      <c r="BE97" s="68"/>
      <c r="BF97" s="68"/>
      <c r="BG97" s="68"/>
      <c r="BH97" s="68"/>
      <c r="BI97" s="68"/>
      <c r="BJ97" s="68"/>
      <c r="BK97" s="68"/>
      <c r="BL97" s="68"/>
      <c r="BM97" s="68"/>
      <c r="BN97" s="68"/>
      <c r="BO97" s="68"/>
      <c r="BP97" s="68"/>
      <c r="BQ97" s="68"/>
      <c r="BR97" s="68"/>
      <c r="BS97" s="68"/>
      <c r="BT97" s="68"/>
      <c r="BU97" s="68"/>
      <c r="BV97" s="68"/>
      <c r="BW97" s="68"/>
      <c r="BX97" s="68"/>
      <c r="BY97" s="68"/>
      <c r="BZ97" s="68"/>
      <c r="CA97" s="68"/>
      <c r="CB97" s="68"/>
      <c r="CC97" s="68"/>
      <c r="CD97" s="68"/>
      <c r="CE97" s="68"/>
      <c r="CF97" s="68"/>
      <c r="CG97" s="68"/>
      <c r="CH97" s="68"/>
      <c r="CI97" s="68"/>
      <c r="CJ97" s="68"/>
      <c r="CK97" s="68"/>
      <c r="CL97" s="68"/>
      <c r="CM97" s="68"/>
      <c r="CN97" s="68"/>
      <c r="CO97" s="68"/>
      <c r="CP97" s="68"/>
      <c r="CQ97" s="68"/>
      <c r="CR97" s="68"/>
      <c r="CS97" s="68"/>
      <c r="CT97" s="68"/>
      <c r="CU97" s="68"/>
      <c r="CV97" s="68"/>
      <c r="CW97" s="68"/>
      <c r="CX97" s="68"/>
      <c r="CY97" s="68"/>
      <c r="CZ97" s="68"/>
      <c r="DA97" s="68"/>
      <c r="DB97" s="68"/>
      <c r="DC97" s="68"/>
      <c r="DD97" s="68"/>
      <c r="DE97" s="68"/>
      <c r="DF97" s="68"/>
      <c r="DG97" s="68"/>
      <c r="DH97" s="68"/>
      <c r="DI97" s="68"/>
      <c r="DJ97" s="68"/>
      <c r="DK97" s="68"/>
      <c r="DL97" s="68"/>
      <c r="DM97" s="68"/>
      <c r="DN97" s="68"/>
      <c r="DO97" s="68"/>
      <c r="DP97" s="68"/>
      <c r="DQ97" s="68"/>
      <c r="DR97" s="68"/>
      <c r="DS97" s="68"/>
      <c r="DT97" s="68"/>
      <c r="DU97" s="68"/>
      <c r="DV97" s="68"/>
      <c r="DW97" s="68"/>
      <c r="DX97" s="68"/>
      <c r="DY97" s="68"/>
      <c r="DZ97" s="68"/>
      <c r="EA97" s="68"/>
      <c r="EB97" s="68"/>
      <c r="EC97" s="68"/>
      <c r="ED97" s="68"/>
      <c r="EE97" s="68"/>
      <c r="EF97" s="68"/>
      <c r="EG97" s="68"/>
      <c r="EH97" s="68"/>
      <c r="EI97" s="68"/>
      <c r="EJ97" s="68"/>
      <c r="EK97" s="68"/>
      <c r="EL97" s="68"/>
      <c r="EM97" s="68"/>
      <c r="EN97" s="68"/>
      <c r="EO97" s="68"/>
      <c r="EP97" s="68"/>
      <c r="EQ97" s="68"/>
      <c r="ER97" s="68"/>
      <c r="ES97" s="68"/>
      <c r="ET97" s="68"/>
      <c r="EU97" s="68"/>
      <c r="EV97" s="68"/>
      <c r="EW97" s="68"/>
      <c r="EX97" s="68"/>
      <c r="EY97" s="68"/>
      <c r="EZ97" s="68"/>
      <c r="FA97" s="68"/>
      <c r="FB97" s="68"/>
      <c r="FC97" s="68"/>
      <c r="FD97" s="68"/>
      <c r="FE97" s="68"/>
      <c r="FF97" s="68"/>
      <c r="FG97" s="68"/>
      <c r="FH97" s="68"/>
      <c r="FI97" s="68"/>
      <c r="FJ97" s="68"/>
      <c r="FK97" s="68"/>
      <c r="FL97" s="68"/>
      <c r="FM97" s="68"/>
      <c r="FN97" s="68"/>
      <c r="FO97" s="68"/>
      <c r="FP97" s="68"/>
      <c r="FQ97" s="68"/>
      <c r="FR97" s="68"/>
      <c r="FS97" s="68"/>
      <c r="FT97" s="68"/>
      <c r="FU97" s="68"/>
      <c r="FV97" s="68"/>
      <c r="FW97" s="68"/>
      <c r="FX97" s="68"/>
      <c r="FY97" s="68"/>
      <c r="FZ97" s="68"/>
      <c r="GA97" s="68"/>
      <c r="GB97" s="68"/>
      <c r="GC97" s="68"/>
      <c r="GD97" s="68"/>
      <c r="GE97" s="68"/>
      <c r="GF97" s="68"/>
      <c r="GG97" s="68"/>
      <c r="GH97" s="68"/>
      <c r="GI97" s="68"/>
      <c r="GJ97" s="68"/>
      <c r="GK97" s="68"/>
      <c r="GL97" s="68"/>
      <c r="GM97" s="68"/>
      <c r="GN97" s="68"/>
      <c r="GO97" s="68"/>
      <c r="GP97" s="68"/>
      <c r="GQ97" s="68"/>
      <c r="GR97" s="68"/>
      <c r="GS97" s="68"/>
      <c r="GT97" s="68"/>
      <c r="GU97" s="68"/>
      <c r="GV97" s="68"/>
      <c r="GW97" s="68"/>
      <c r="GX97" s="68"/>
      <c r="GY97" s="68"/>
      <c r="GZ97" s="68"/>
      <c r="HA97" s="68"/>
      <c r="HB97" s="68"/>
      <c r="HC97" s="68"/>
      <c r="HD97" s="68"/>
      <c r="HE97" s="68"/>
      <c r="HF97" s="68"/>
      <c r="HG97" s="68"/>
      <c r="HH97" s="68"/>
      <c r="HI97" s="68"/>
      <c r="HJ97" s="68"/>
      <c r="HK97" s="68"/>
      <c r="HL97" s="68"/>
      <c r="HM97" s="68"/>
      <c r="HN97" s="68"/>
      <c r="HO97" s="68"/>
      <c r="HP97" s="68"/>
      <c r="HQ97" s="68"/>
      <c r="HR97" s="68"/>
      <c r="HS97" s="68"/>
      <c r="HT97" s="68"/>
      <c r="HU97" s="68"/>
      <c r="HV97" s="68"/>
      <c r="HW97" s="68"/>
      <c r="HX97" s="68"/>
      <c r="HY97" s="68"/>
      <c r="HZ97" s="68"/>
      <c r="IA97" s="68"/>
      <c r="IB97" s="68"/>
      <c r="IC97" s="68"/>
      <c r="ID97" s="68"/>
      <c r="IE97" s="68"/>
      <c r="IF97" s="68"/>
      <c r="IG97" s="68"/>
      <c r="IH97" s="68"/>
      <c r="II97" s="68"/>
      <c r="IJ97" s="68"/>
      <c r="IK97" s="68"/>
      <c r="IL97" s="68"/>
      <c r="IM97" s="68"/>
      <c r="IN97" s="68"/>
      <c r="IO97" s="68"/>
      <c r="IP97" s="68"/>
      <c r="IQ97" s="68"/>
      <c r="IR97" s="68"/>
      <c r="IS97" s="68"/>
      <c r="IT97" s="68"/>
      <c r="IU97" s="68"/>
      <c r="IV97" s="68"/>
      <c r="IW97" s="68"/>
      <c r="IX97" s="68"/>
      <c r="IY97" s="68"/>
      <c r="IZ97" s="68"/>
    </row>
    <row r="98" spans="1:260" ht="15.75" customHeight="1">
      <c r="A98" s="147"/>
      <c r="B98" s="94" t="str">
        <f t="shared" ref="B98:B100" si="80">IF(B97=0,"",B97)</f>
        <v/>
      </c>
      <c r="C98" s="94" t="str">
        <f t="shared" ref="C98:C100" si="81">IF(C97=0,"",C97)</f>
        <v/>
      </c>
      <c r="D98" s="94" t="str">
        <f t="shared" ref="D98:D100" si="82">IF(D97=0,"",D97)</f>
        <v/>
      </c>
      <c r="E98" s="96"/>
      <c r="F98" s="97" t="str">
        <f>IF(E98="","",VLOOKUP(E98,報名總表及收費!$I$29:$L$140,4))</f>
        <v/>
      </c>
      <c r="G98" s="102"/>
      <c r="H98" s="99" t="str">
        <f t="shared" ca="1" si="76"/>
        <v/>
      </c>
      <c r="I98" s="100"/>
      <c r="J98" s="94" t="str">
        <f t="shared" si="67"/>
        <v/>
      </c>
      <c r="K98" s="52"/>
      <c r="L98" s="52"/>
      <c r="M98" s="52"/>
      <c r="N98" s="68"/>
      <c r="O98" s="68"/>
      <c r="P98" s="68"/>
      <c r="Q98" s="101" t="str">
        <f t="shared" ca="1" si="72"/>
        <v/>
      </c>
      <c r="R98" s="71" t="str">
        <f t="shared" si="73"/>
        <v/>
      </c>
      <c r="S98" s="71" t="e">
        <f t="shared" si="74"/>
        <v>#N/A</v>
      </c>
      <c r="T98" s="63" t="str">
        <f t="shared" si="68"/>
        <v/>
      </c>
      <c r="U98" s="68" t="e">
        <f t="shared" si="75"/>
        <v>#N/A</v>
      </c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  <c r="BC98" s="68"/>
      <c r="BD98" s="68"/>
      <c r="BE98" s="68"/>
      <c r="BF98" s="68"/>
      <c r="BG98" s="68"/>
      <c r="BH98" s="68"/>
      <c r="BI98" s="68"/>
      <c r="BJ98" s="68"/>
      <c r="BK98" s="68"/>
      <c r="BL98" s="68"/>
      <c r="BM98" s="68"/>
      <c r="BN98" s="68"/>
      <c r="BO98" s="68"/>
      <c r="BP98" s="68"/>
      <c r="BQ98" s="68"/>
      <c r="BR98" s="68"/>
      <c r="BS98" s="68"/>
      <c r="BT98" s="68"/>
      <c r="BU98" s="68"/>
      <c r="BV98" s="68"/>
      <c r="BW98" s="68"/>
      <c r="BX98" s="68"/>
      <c r="BY98" s="68"/>
      <c r="BZ98" s="68"/>
      <c r="CA98" s="68"/>
      <c r="CB98" s="68"/>
      <c r="CC98" s="68"/>
      <c r="CD98" s="68"/>
      <c r="CE98" s="68"/>
      <c r="CF98" s="68"/>
      <c r="CG98" s="68"/>
      <c r="CH98" s="68"/>
      <c r="CI98" s="68"/>
      <c r="CJ98" s="68"/>
      <c r="CK98" s="68"/>
      <c r="CL98" s="68"/>
      <c r="CM98" s="68"/>
      <c r="CN98" s="68"/>
      <c r="CO98" s="68"/>
      <c r="CP98" s="68"/>
      <c r="CQ98" s="68"/>
      <c r="CR98" s="68"/>
      <c r="CS98" s="68"/>
      <c r="CT98" s="68"/>
      <c r="CU98" s="68"/>
      <c r="CV98" s="68"/>
      <c r="CW98" s="68"/>
      <c r="CX98" s="68"/>
      <c r="CY98" s="68"/>
      <c r="CZ98" s="68"/>
      <c r="DA98" s="68"/>
      <c r="DB98" s="68"/>
      <c r="DC98" s="68"/>
      <c r="DD98" s="68"/>
      <c r="DE98" s="68"/>
      <c r="DF98" s="68"/>
      <c r="DG98" s="68"/>
      <c r="DH98" s="68"/>
      <c r="DI98" s="68"/>
      <c r="DJ98" s="68"/>
      <c r="DK98" s="68"/>
      <c r="DL98" s="68"/>
      <c r="DM98" s="68"/>
      <c r="DN98" s="68"/>
      <c r="DO98" s="68"/>
      <c r="DP98" s="68"/>
      <c r="DQ98" s="68"/>
      <c r="DR98" s="68"/>
      <c r="DS98" s="68"/>
      <c r="DT98" s="68"/>
      <c r="DU98" s="68"/>
      <c r="DV98" s="68"/>
      <c r="DW98" s="68"/>
      <c r="DX98" s="68"/>
      <c r="DY98" s="68"/>
      <c r="DZ98" s="68"/>
      <c r="EA98" s="68"/>
      <c r="EB98" s="68"/>
      <c r="EC98" s="68"/>
      <c r="ED98" s="68"/>
      <c r="EE98" s="68"/>
      <c r="EF98" s="68"/>
      <c r="EG98" s="68"/>
      <c r="EH98" s="68"/>
      <c r="EI98" s="68"/>
      <c r="EJ98" s="68"/>
      <c r="EK98" s="68"/>
      <c r="EL98" s="68"/>
      <c r="EM98" s="68"/>
      <c r="EN98" s="68"/>
      <c r="EO98" s="68"/>
      <c r="EP98" s="68"/>
      <c r="EQ98" s="68"/>
      <c r="ER98" s="68"/>
      <c r="ES98" s="68"/>
      <c r="ET98" s="68"/>
      <c r="EU98" s="68"/>
      <c r="EV98" s="68"/>
      <c r="EW98" s="68"/>
      <c r="EX98" s="68"/>
      <c r="EY98" s="68"/>
      <c r="EZ98" s="68"/>
      <c r="FA98" s="68"/>
      <c r="FB98" s="68"/>
      <c r="FC98" s="68"/>
      <c r="FD98" s="68"/>
      <c r="FE98" s="68"/>
      <c r="FF98" s="68"/>
      <c r="FG98" s="68"/>
      <c r="FH98" s="68"/>
      <c r="FI98" s="68"/>
      <c r="FJ98" s="68"/>
      <c r="FK98" s="68"/>
      <c r="FL98" s="68"/>
      <c r="FM98" s="68"/>
      <c r="FN98" s="68"/>
      <c r="FO98" s="68"/>
      <c r="FP98" s="68"/>
      <c r="FQ98" s="68"/>
      <c r="FR98" s="68"/>
      <c r="FS98" s="68"/>
      <c r="FT98" s="68"/>
      <c r="FU98" s="68"/>
      <c r="FV98" s="68"/>
      <c r="FW98" s="68"/>
      <c r="FX98" s="68"/>
      <c r="FY98" s="68"/>
      <c r="FZ98" s="68"/>
      <c r="GA98" s="68"/>
      <c r="GB98" s="68"/>
      <c r="GC98" s="68"/>
      <c r="GD98" s="68"/>
      <c r="GE98" s="68"/>
      <c r="GF98" s="68"/>
      <c r="GG98" s="68"/>
      <c r="GH98" s="68"/>
      <c r="GI98" s="68"/>
      <c r="GJ98" s="68"/>
      <c r="GK98" s="68"/>
      <c r="GL98" s="68"/>
      <c r="GM98" s="68"/>
      <c r="GN98" s="68"/>
      <c r="GO98" s="68"/>
      <c r="GP98" s="68"/>
      <c r="GQ98" s="68"/>
      <c r="GR98" s="68"/>
      <c r="GS98" s="68"/>
      <c r="GT98" s="68"/>
      <c r="GU98" s="68"/>
      <c r="GV98" s="68"/>
      <c r="GW98" s="68"/>
      <c r="GX98" s="68"/>
      <c r="GY98" s="68"/>
      <c r="GZ98" s="68"/>
      <c r="HA98" s="68"/>
      <c r="HB98" s="68"/>
      <c r="HC98" s="68"/>
      <c r="HD98" s="68"/>
      <c r="HE98" s="68"/>
      <c r="HF98" s="68"/>
      <c r="HG98" s="68"/>
      <c r="HH98" s="68"/>
      <c r="HI98" s="68"/>
      <c r="HJ98" s="68"/>
      <c r="HK98" s="68"/>
      <c r="HL98" s="68"/>
      <c r="HM98" s="68"/>
      <c r="HN98" s="68"/>
      <c r="HO98" s="68"/>
      <c r="HP98" s="68"/>
      <c r="HQ98" s="68"/>
      <c r="HR98" s="68"/>
      <c r="HS98" s="68"/>
      <c r="HT98" s="68"/>
      <c r="HU98" s="68"/>
      <c r="HV98" s="68"/>
      <c r="HW98" s="68"/>
      <c r="HX98" s="68"/>
      <c r="HY98" s="68"/>
      <c r="HZ98" s="68"/>
      <c r="IA98" s="68"/>
      <c r="IB98" s="68"/>
      <c r="IC98" s="68"/>
      <c r="ID98" s="68"/>
      <c r="IE98" s="68"/>
      <c r="IF98" s="68"/>
      <c r="IG98" s="68"/>
      <c r="IH98" s="68"/>
      <c r="II98" s="68"/>
      <c r="IJ98" s="68"/>
      <c r="IK98" s="68"/>
      <c r="IL98" s="68"/>
      <c r="IM98" s="68"/>
      <c r="IN98" s="68"/>
      <c r="IO98" s="68"/>
      <c r="IP98" s="68"/>
      <c r="IQ98" s="68"/>
      <c r="IR98" s="68"/>
      <c r="IS98" s="68"/>
      <c r="IT98" s="68"/>
      <c r="IU98" s="68"/>
      <c r="IV98" s="68"/>
      <c r="IW98" s="68"/>
      <c r="IX98" s="68"/>
      <c r="IY98" s="68"/>
      <c r="IZ98" s="68"/>
    </row>
    <row r="99" spans="1:260" ht="15.75" customHeight="1">
      <c r="A99" s="147"/>
      <c r="B99" s="94" t="str">
        <f t="shared" si="80"/>
        <v/>
      </c>
      <c r="C99" s="94" t="str">
        <f t="shared" si="81"/>
        <v/>
      </c>
      <c r="D99" s="94" t="str">
        <f t="shared" si="82"/>
        <v/>
      </c>
      <c r="E99" s="96"/>
      <c r="F99" s="97" t="str">
        <f>IF(E99="","",VLOOKUP(E99,報名總表及收費!$I$29:$L$140,4))</f>
        <v/>
      </c>
      <c r="G99" s="102"/>
      <c r="H99" s="99" t="str">
        <f t="shared" ca="1" si="76"/>
        <v/>
      </c>
      <c r="I99" s="100"/>
      <c r="J99" s="94" t="str">
        <f t="shared" si="67"/>
        <v/>
      </c>
      <c r="K99" s="52"/>
      <c r="L99" s="52"/>
      <c r="M99" s="52"/>
      <c r="N99" s="68"/>
      <c r="O99" s="68"/>
      <c r="P99" s="68"/>
      <c r="Q99" s="101" t="str">
        <f t="shared" ca="1" si="72"/>
        <v/>
      </c>
      <c r="R99" s="71" t="str">
        <f t="shared" si="73"/>
        <v/>
      </c>
      <c r="S99" s="71" t="e">
        <f t="shared" si="74"/>
        <v>#N/A</v>
      </c>
      <c r="T99" s="63" t="str">
        <f t="shared" si="68"/>
        <v/>
      </c>
      <c r="U99" s="68" t="e">
        <f t="shared" si="75"/>
        <v>#N/A</v>
      </c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  <c r="BC99" s="68"/>
      <c r="BD99" s="68"/>
      <c r="BE99" s="68"/>
      <c r="BF99" s="68"/>
      <c r="BG99" s="68"/>
      <c r="BH99" s="68"/>
      <c r="BI99" s="68"/>
      <c r="BJ99" s="68"/>
      <c r="BK99" s="68"/>
      <c r="BL99" s="68"/>
      <c r="BM99" s="68"/>
      <c r="BN99" s="68"/>
      <c r="BO99" s="68"/>
      <c r="BP99" s="68"/>
      <c r="BQ99" s="68"/>
      <c r="BR99" s="68"/>
      <c r="BS99" s="68"/>
      <c r="BT99" s="68"/>
      <c r="BU99" s="68"/>
      <c r="BV99" s="68"/>
      <c r="BW99" s="68"/>
      <c r="BX99" s="68"/>
      <c r="BY99" s="68"/>
      <c r="BZ99" s="68"/>
      <c r="CA99" s="68"/>
      <c r="CB99" s="68"/>
      <c r="CC99" s="68"/>
      <c r="CD99" s="68"/>
      <c r="CE99" s="68"/>
      <c r="CF99" s="68"/>
      <c r="CG99" s="68"/>
      <c r="CH99" s="68"/>
      <c r="CI99" s="68"/>
      <c r="CJ99" s="68"/>
      <c r="CK99" s="68"/>
      <c r="CL99" s="68"/>
      <c r="CM99" s="68"/>
      <c r="CN99" s="68"/>
      <c r="CO99" s="68"/>
      <c r="CP99" s="68"/>
      <c r="CQ99" s="68"/>
      <c r="CR99" s="68"/>
      <c r="CS99" s="68"/>
      <c r="CT99" s="68"/>
      <c r="CU99" s="68"/>
      <c r="CV99" s="68"/>
      <c r="CW99" s="68"/>
      <c r="CX99" s="68"/>
      <c r="CY99" s="68"/>
      <c r="CZ99" s="68"/>
      <c r="DA99" s="68"/>
      <c r="DB99" s="68"/>
      <c r="DC99" s="68"/>
      <c r="DD99" s="68"/>
      <c r="DE99" s="68"/>
      <c r="DF99" s="68"/>
      <c r="DG99" s="68"/>
      <c r="DH99" s="68"/>
      <c r="DI99" s="68"/>
      <c r="DJ99" s="68"/>
      <c r="DK99" s="68"/>
      <c r="DL99" s="68"/>
      <c r="DM99" s="68"/>
      <c r="DN99" s="68"/>
      <c r="DO99" s="68"/>
      <c r="DP99" s="68"/>
      <c r="DQ99" s="68"/>
      <c r="DR99" s="68"/>
      <c r="DS99" s="68"/>
      <c r="DT99" s="68"/>
      <c r="DU99" s="68"/>
      <c r="DV99" s="68"/>
      <c r="DW99" s="68"/>
      <c r="DX99" s="68"/>
      <c r="DY99" s="68"/>
      <c r="DZ99" s="68"/>
      <c r="EA99" s="68"/>
      <c r="EB99" s="68"/>
      <c r="EC99" s="68"/>
      <c r="ED99" s="68"/>
      <c r="EE99" s="68"/>
      <c r="EF99" s="68"/>
      <c r="EG99" s="68"/>
      <c r="EH99" s="68"/>
      <c r="EI99" s="68"/>
      <c r="EJ99" s="68"/>
      <c r="EK99" s="68"/>
      <c r="EL99" s="68"/>
      <c r="EM99" s="68"/>
      <c r="EN99" s="68"/>
      <c r="EO99" s="68"/>
      <c r="EP99" s="68"/>
      <c r="EQ99" s="68"/>
      <c r="ER99" s="68"/>
      <c r="ES99" s="68"/>
      <c r="ET99" s="68"/>
      <c r="EU99" s="68"/>
      <c r="EV99" s="68"/>
      <c r="EW99" s="68"/>
      <c r="EX99" s="68"/>
      <c r="EY99" s="68"/>
      <c r="EZ99" s="68"/>
      <c r="FA99" s="68"/>
      <c r="FB99" s="68"/>
      <c r="FC99" s="68"/>
      <c r="FD99" s="68"/>
      <c r="FE99" s="68"/>
      <c r="FF99" s="68"/>
      <c r="FG99" s="68"/>
      <c r="FH99" s="68"/>
      <c r="FI99" s="68"/>
      <c r="FJ99" s="68"/>
      <c r="FK99" s="68"/>
      <c r="FL99" s="68"/>
      <c r="FM99" s="68"/>
      <c r="FN99" s="68"/>
      <c r="FO99" s="68"/>
      <c r="FP99" s="68"/>
      <c r="FQ99" s="68"/>
      <c r="FR99" s="68"/>
      <c r="FS99" s="68"/>
      <c r="FT99" s="68"/>
      <c r="FU99" s="68"/>
      <c r="FV99" s="68"/>
      <c r="FW99" s="68"/>
      <c r="FX99" s="68"/>
      <c r="FY99" s="68"/>
      <c r="FZ99" s="68"/>
      <c r="GA99" s="68"/>
      <c r="GB99" s="68"/>
      <c r="GC99" s="68"/>
      <c r="GD99" s="68"/>
      <c r="GE99" s="68"/>
      <c r="GF99" s="68"/>
      <c r="GG99" s="68"/>
      <c r="GH99" s="68"/>
      <c r="GI99" s="68"/>
      <c r="GJ99" s="68"/>
      <c r="GK99" s="68"/>
      <c r="GL99" s="68"/>
      <c r="GM99" s="68"/>
      <c r="GN99" s="68"/>
      <c r="GO99" s="68"/>
      <c r="GP99" s="68"/>
      <c r="GQ99" s="68"/>
      <c r="GR99" s="68"/>
      <c r="GS99" s="68"/>
      <c r="GT99" s="68"/>
      <c r="GU99" s="68"/>
      <c r="GV99" s="68"/>
      <c r="GW99" s="68"/>
      <c r="GX99" s="68"/>
      <c r="GY99" s="68"/>
      <c r="GZ99" s="68"/>
      <c r="HA99" s="68"/>
      <c r="HB99" s="68"/>
      <c r="HC99" s="68"/>
      <c r="HD99" s="68"/>
      <c r="HE99" s="68"/>
      <c r="HF99" s="68"/>
      <c r="HG99" s="68"/>
      <c r="HH99" s="68"/>
      <c r="HI99" s="68"/>
      <c r="HJ99" s="68"/>
      <c r="HK99" s="68"/>
      <c r="HL99" s="68"/>
      <c r="HM99" s="68"/>
      <c r="HN99" s="68"/>
      <c r="HO99" s="68"/>
      <c r="HP99" s="68"/>
      <c r="HQ99" s="68"/>
      <c r="HR99" s="68"/>
      <c r="HS99" s="68"/>
      <c r="HT99" s="68"/>
      <c r="HU99" s="68"/>
      <c r="HV99" s="68"/>
      <c r="HW99" s="68"/>
      <c r="HX99" s="68"/>
      <c r="HY99" s="68"/>
      <c r="HZ99" s="68"/>
      <c r="IA99" s="68"/>
      <c r="IB99" s="68"/>
      <c r="IC99" s="68"/>
      <c r="ID99" s="68"/>
      <c r="IE99" s="68"/>
      <c r="IF99" s="68"/>
      <c r="IG99" s="68"/>
      <c r="IH99" s="68"/>
      <c r="II99" s="68"/>
      <c r="IJ99" s="68"/>
      <c r="IK99" s="68"/>
      <c r="IL99" s="68"/>
      <c r="IM99" s="68"/>
      <c r="IN99" s="68"/>
      <c r="IO99" s="68"/>
      <c r="IP99" s="68"/>
      <c r="IQ99" s="68"/>
      <c r="IR99" s="68"/>
      <c r="IS99" s="68"/>
      <c r="IT99" s="68"/>
      <c r="IU99" s="68"/>
      <c r="IV99" s="68"/>
      <c r="IW99" s="68"/>
      <c r="IX99" s="68"/>
      <c r="IY99" s="68"/>
      <c r="IZ99" s="68"/>
    </row>
    <row r="100" spans="1:260" ht="15.75" customHeight="1">
      <c r="A100" s="147"/>
      <c r="B100" s="94" t="str">
        <f t="shared" si="80"/>
        <v/>
      </c>
      <c r="C100" s="94" t="str">
        <f t="shared" si="81"/>
        <v/>
      </c>
      <c r="D100" s="94" t="str">
        <f t="shared" si="82"/>
        <v/>
      </c>
      <c r="E100" s="96"/>
      <c r="F100" s="97" t="str">
        <f>IF(E100="","",VLOOKUP(E100,報名總表及收費!$I$29:$L$140,4))</f>
        <v/>
      </c>
      <c r="G100" s="102"/>
      <c r="H100" s="99" t="str">
        <f t="shared" ca="1" si="76"/>
        <v/>
      </c>
      <c r="I100" s="100"/>
      <c r="J100" s="94" t="str">
        <f t="shared" si="67"/>
        <v/>
      </c>
      <c r="K100" s="52"/>
      <c r="L100" s="52"/>
      <c r="M100" s="52"/>
      <c r="N100" s="68"/>
      <c r="O100" s="68"/>
      <c r="P100" s="68"/>
      <c r="Q100" s="101" t="str">
        <f t="shared" ca="1" si="72"/>
        <v/>
      </c>
      <c r="R100" s="71" t="str">
        <f t="shared" si="73"/>
        <v/>
      </c>
      <c r="S100" s="71" t="e">
        <f t="shared" si="74"/>
        <v>#N/A</v>
      </c>
      <c r="T100" s="63" t="str">
        <f t="shared" si="68"/>
        <v/>
      </c>
      <c r="U100" s="68" t="e">
        <f t="shared" si="75"/>
        <v>#N/A</v>
      </c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  <c r="BC100" s="68"/>
      <c r="BD100" s="68"/>
      <c r="BE100" s="68"/>
      <c r="BF100" s="68"/>
      <c r="BG100" s="68"/>
      <c r="BH100" s="68"/>
      <c r="BI100" s="68"/>
      <c r="BJ100" s="68"/>
      <c r="BK100" s="68"/>
      <c r="BL100" s="68"/>
      <c r="BM100" s="68"/>
      <c r="BN100" s="68"/>
      <c r="BO100" s="68"/>
      <c r="BP100" s="68"/>
      <c r="BQ100" s="68"/>
      <c r="BR100" s="68"/>
      <c r="BS100" s="68"/>
      <c r="BT100" s="68"/>
      <c r="BU100" s="68"/>
      <c r="BV100" s="68"/>
      <c r="BW100" s="68"/>
      <c r="BX100" s="68"/>
      <c r="BY100" s="68"/>
      <c r="BZ100" s="68"/>
      <c r="CA100" s="68"/>
      <c r="CB100" s="68"/>
      <c r="CC100" s="68"/>
      <c r="CD100" s="68"/>
      <c r="CE100" s="68"/>
      <c r="CF100" s="68"/>
      <c r="CG100" s="68"/>
      <c r="CH100" s="68"/>
      <c r="CI100" s="68"/>
      <c r="CJ100" s="68"/>
      <c r="CK100" s="68"/>
      <c r="CL100" s="68"/>
      <c r="CM100" s="68"/>
      <c r="CN100" s="68"/>
      <c r="CO100" s="68"/>
      <c r="CP100" s="68"/>
      <c r="CQ100" s="68"/>
      <c r="CR100" s="68"/>
      <c r="CS100" s="68"/>
      <c r="CT100" s="68"/>
      <c r="CU100" s="68"/>
      <c r="CV100" s="68"/>
      <c r="CW100" s="68"/>
      <c r="CX100" s="68"/>
      <c r="CY100" s="68"/>
      <c r="CZ100" s="68"/>
      <c r="DA100" s="68"/>
      <c r="DB100" s="68"/>
      <c r="DC100" s="68"/>
      <c r="DD100" s="68"/>
      <c r="DE100" s="68"/>
      <c r="DF100" s="68"/>
      <c r="DG100" s="68"/>
      <c r="DH100" s="68"/>
      <c r="DI100" s="68"/>
      <c r="DJ100" s="68"/>
      <c r="DK100" s="68"/>
      <c r="DL100" s="68"/>
      <c r="DM100" s="68"/>
      <c r="DN100" s="68"/>
      <c r="DO100" s="68"/>
      <c r="DP100" s="68"/>
      <c r="DQ100" s="68"/>
      <c r="DR100" s="68"/>
      <c r="DS100" s="68"/>
      <c r="DT100" s="68"/>
      <c r="DU100" s="68"/>
      <c r="DV100" s="68"/>
      <c r="DW100" s="68"/>
      <c r="DX100" s="68"/>
      <c r="DY100" s="68"/>
      <c r="DZ100" s="68"/>
      <c r="EA100" s="68"/>
      <c r="EB100" s="68"/>
      <c r="EC100" s="68"/>
      <c r="ED100" s="68"/>
      <c r="EE100" s="68"/>
      <c r="EF100" s="68"/>
      <c r="EG100" s="68"/>
      <c r="EH100" s="68"/>
      <c r="EI100" s="68"/>
      <c r="EJ100" s="68"/>
      <c r="EK100" s="68"/>
      <c r="EL100" s="68"/>
      <c r="EM100" s="68"/>
      <c r="EN100" s="68"/>
      <c r="EO100" s="68"/>
      <c r="EP100" s="68"/>
      <c r="EQ100" s="68"/>
      <c r="ER100" s="68"/>
      <c r="ES100" s="68"/>
      <c r="ET100" s="68"/>
      <c r="EU100" s="68"/>
      <c r="EV100" s="68"/>
      <c r="EW100" s="68"/>
      <c r="EX100" s="68"/>
      <c r="EY100" s="68"/>
      <c r="EZ100" s="68"/>
      <c r="FA100" s="68"/>
      <c r="FB100" s="68"/>
      <c r="FC100" s="68"/>
      <c r="FD100" s="68"/>
      <c r="FE100" s="68"/>
      <c r="FF100" s="68"/>
      <c r="FG100" s="68"/>
      <c r="FH100" s="68"/>
      <c r="FI100" s="68"/>
      <c r="FJ100" s="68"/>
      <c r="FK100" s="68"/>
      <c r="FL100" s="68"/>
      <c r="FM100" s="68"/>
      <c r="FN100" s="68"/>
      <c r="FO100" s="68"/>
      <c r="FP100" s="68"/>
      <c r="FQ100" s="68"/>
      <c r="FR100" s="68"/>
      <c r="FS100" s="68"/>
      <c r="FT100" s="68"/>
      <c r="FU100" s="68"/>
      <c r="FV100" s="68"/>
      <c r="FW100" s="68"/>
      <c r="FX100" s="68"/>
      <c r="FY100" s="68"/>
      <c r="FZ100" s="68"/>
      <c r="GA100" s="68"/>
      <c r="GB100" s="68"/>
      <c r="GC100" s="68"/>
      <c r="GD100" s="68"/>
      <c r="GE100" s="68"/>
      <c r="GF100" s="68"/>
      <c r="GG100" s="68"/>
      <c r="GH100" s="68"/>
      <c r="GI100" s="68"/>
      <c r="GJ100" s="68"/>
      <c r="GK100" s="68"/>
      <c r="GL100" s="68"/>
      <c r="GM100" s="68"/>
      <c r="GN100" s="68"/>
      <c r="GO100" s="68"/>
      <c r="GP100" s="68"/>
      <c r="GQ100" s="68"/>
      <c r="GR100" s="68"/>
      <c r="GS100" s="68"/>
      <c r="GT100" s="68"/>
      <c r="GU100" s="68"/>
      <c r="GV100" s="68"/>
      <c r="GW100" s="68"/>
      <c r="GX100" s="68"/>
      <c r="GY100" s="68"/>
      <c r="GZ100" s="68"/>
      <c r="HA100" s="68"/>
      <c r="HB100" s="68"/>
      <c r="HC100" s="68"/>
      <c r="HD100" s="68"/>
      <c r="HE100" s="68"/>
      <c r="HF100" s="68"/>
      <c r="HG100" s="68"/>
      <c r="HH100" s="68"/>
      <c r="HI100" s="68"/>
      <c r="HJ100" s="68"/>
      <c r="HK100" s="68"/>
      <c r="HL100" s="68"/>
      <c r="HM100" s="68"/>
      <c r="HN100" s="68"/>
      <c r="HO100" s="68"/>
      <c r="HP100" s="68"/>
      <c r="HQ100" s="68"/>
      <c r="HR100" s="68"/>
      <c r="HS100" s="68"/>
      <c r="HT100" s="68"/>
      <c r="HU100" s="68"/>
      <c r="HV100" s="68"/>
      <c r="HW100" s="68"/>
      <c r="HX100" s="68"/>
      <c r="HY100" s="68"/>
      <c r="HZ100" s="68"/>
      <c r="IA100" s="68"/>
      <c r="IB100" s="68"/>
      <c r="IC100" s="68"/>
      <c r="ID100" s="68"/>
      <c r="IE100" s="68"/>
      <c r="IF100" s="68"/>
      <c r="IG100" s="68"/>
      <c r="IH100" s="68"/>
      <c r="II100" s="68"/>
      <c r="IJ100" s="68"/>
      <c r="IK100" s="68"/>
      <c r="IL100" s="68"/>
      <c r="IM100" s="68"/>
      <c r="IN100" s="68"/>
      <c r="IO100" s="68"/>
      <c r="IP100" s="68"/>
      <c r="IQ100" s="68"/>
      <c r="IR100" s="68"/>
      <c r="IS100" s="68"/>
      <c r="IT100" s="68"/>
      <c r="IU100" s="68"/>
      <c r="IV100" s="68"/>
      <c r="IW100" s="68"/>
      <c r="IX100" s="68"/>
      <c r="IY100" s="68"/>
      <c r="IZ100" s="68"/>
    </row>
    <row r="101" spans="1:260" ht="15.75" customHeight="1">
      <c r="A101" s="148" t="s">
        <v>71</v>
      </c>
      <c r="B101" s="104"/>
      <c r="C101" s="104"/>
      <c r="D101" s="104"/>
      <c r="E101" s="112"/>
      <c r="F101" s="105" t="str">
        <f>IF(E101="","",VLOOKUP(E101,報名總表及收費!$I$29:$L$140,4))</f>
        <v/>
      </c>
      <c r="G101" s="106"/>
      <c r="H101" s="107" t="str">
        <f t="shared" ca="1" si="76"/>
        <v/>
      </c>
      <c r="I101" s="108"/>
      <c r="J101" s="103" t="str">
        <f t="shared" si="67"/>
        <v/>
      </c>
      <c r="K101" s="52"/>
      <c r="L101" s="52"/>
      <c r="M101" s="52"/>
      <c r="N101" s="68"/>
      <c r="O101" s="68"/>
      <c r="P101" s="68"/>
      <c r="Q101" s="101" t="str">
        <f t="shared" ca="1" si="72"/>
        <v/>
      </c>
      <c r="R101" s="71" t="str">
        <f t="shared" si="73"/>
        <v/>
      </c>
      <c r="S101" s="71" t="str">
        <f t="shared" si="74"/>
        <v/>
      </c>
      <c r="T101" s="63" t="str">
        <f t="shared" si="68"/>
        <v/>
      </c>
      <c r="U101" s="68" t="str">
        <f t="shared" si="75"/>
        <v/>
      </c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  <c r="BC101" s="68"/>
      <c r="BD101" s="68"/>
      <c r="BE101" s="68"/>
      <c r="BF101" s="68"/>
      <c r="BG101" s="68"/>
      <c r="BH101" s="68"/>
      <c r="BI101" s="68"/>
      <c r="BJ101" s="68"/>
      <c r="BK101" s="68"/>
      <c r="BL101" s="68"/>
      <c r="BM101" s="68"/>
      <c r="BN101" s="68"/>
      <c r="BO101" s="68"/>
      <c r="BP101" s="68"/>
      <c r="BQ101" s="68"/>
      <c r="BR101" s="68"/>
      <c r="BS101" s="68"/>
      <c r="BT101" s="68"/>
      <c r="BU101" s="68"/>
      <c r="BV101" s="68"/>
      <c r="BW101" s="68"/>
      <c r="BX101" s="68"/>
      <c r="BY101" s="68"/>
      <c r="BZ101" s="68"/>
      <c r="CA101" s="68"/>
      <c r="CB101" s="68"/>
      <c r="CC101" s="68"/>
      <c r="CD101" s="68"/>
      <c r="CE101" s="68"/>
      <c r="CF101" s="68"/>
      <c r="CG101" s="68"/>
      <c r="CH101" s="68"/>
      <c r="CI101" s="68"/>
      <c r="CJ101" s="68"/>
      <c r="CK101" s="68"/>
      <c r="CL101" s="68"/>
      <c r="CM101" s="68"/>
      <c r="CN101" s="68"/>
      <c r="CO101" s="68"/>
      <c r="CP101" s="68"/>
      <c r="CQ101" s="68"/>
      <c r="CR101" s="68"/>
      <c r="CS101" s="68"/>
      <c r="CT101" s="68"/>
      <c r="CU101" s="68"/>
      <c r="CV101" s="68"/>
      <c r="CW101" s="68"/>
      <c r="CX101" s="68"/>
      <c r="CY101" s="68"/>
      <c r="CZ101" s="68"/>
      <c r="DA101" s="68"/>
      <c r="DB101" s="68"/>
      <c r="DC101" s="68"/>
      <c r="DD101" s="68"/>
      <c r="DE101" s="68"/>
      <c r="DF101" s="68"/>
      <c r="DG101" s="68"/>
      <c r="DH101" s="68"/>
      <c r="DI101" s="68"/>
      <c r="DJ101" s="68"/>
      <c r="DK101" s="68"/>
      <c r="DL101" s="68"/>
      <c r="DM101" s="68"/>
      <c r="DN101" s="68"/>
      <c r="DO101" s="68"/>
      <c r="DP101" s="68"/>
      <c r="DQ101" s="68"/>
      <c r="DR101" s="68"/>
      <c r="DS101" s="68"/>
      <c r="DT101" s="68"/>
      <c r="DU101" s="68"/>
      <c r="DV101" s="68"/>
      <c r="DW101" s="68"/>
      <c r="DX101" s="68"/>
      <c r="DY101" s="68"/>
      <c r="DZ101" s="68"/>
      <c r="EA101" s="68"/>
      <c r="EB101" s="68"/>
      <c r="EC101" s="68"/>
      <c r="ED101" s="68"/>
      <c r="EE101" s="68"/>
      <c r="EF101" s="68"/>
      <c r="EG101" s="68"/>
      <c r="EH101" s="68"/>
      <c r="EI101" s="68"/>
      <c r="EJ101" s="68"/>
      <c r="EK101" s="68"/>
      <c r="EL101" s="68"/>
      <c r="EM101" s="68"/>
      <c r="EN101" s="68"/>
      <c r="EO101" s="68"/>
      <c r="EP101" s="68"/>
      <c r="EQ101" s="68"/>
      <c r="ER101" s="68"/>
      <c r="ES101" s="68"/>
      <c r="ET101" s="68"/>
      <c r="EU101" s="68"/>
      <c r="EV101" s="68"/>
      <c r="EW101" s="68"/>
      <c r="EX101" s="68"/>
      <c r="EY101" s="68"/>
      <c r="EZ101" s="68"/>
      <c r="FA101" s="68"/>
      <c r="FB101" s="68"/>
      <c r="FC101" s="68"/>
      <c r="FD101" s="68"/>
      <c r="FE101" s="68"/>
      <c r="FF101" s="68"/>
      <c r="FG101" s="68"/>
      <c r="FH101" s="68"/>
      <c r="FI101" s="68"/>
      <c r="FJ101" s="68"/>
      <c r="FK101" s="68"/>
      <c r="FL101" s="68"/>
      <c r="FM101" s="68"/>
      <c r="FN101" s="68"/>
      <c r="FO101" s="68"/>
      <c r="FP101" s="68"/>
      <c r="FQ101" s="68"/>
      <c r="FR101" s="68"/>
      <c r="FS101" s="68"/>
      <c r="FT101" s="68"/>
      <c r="FU101" s="68"/>
      <c r="FV101" s="68"/>
      <c r="FW101" s="68"/>
      <c r="FX101" s="68"/>
      <c r="FY101" s="68"/>
      <c r="FZ101" s="68"/>
      <c r="GA101" s="68"/>
      <c r="GB101" s="68"/>
      <c r="GC101" s="68"/>
      <c r="GD101" s="68"/>
      <c r="GE101" s="68"/>
      <c r="GF101" s="68"/>
      <c r="GG101" s="68"/>
      <c r="GH101" s="68"/>
      <c r="GI101" s="68"/>
      <c r="GJ101" s="68"/>
      <c r="GK101" s="68"/>
      <c r="GL101" s="68"/>
      <c r="GM101" s="68"/>
      <c r="GN101" s="68"/>
      <c r="GO101" s="68"/>
      <c r="GP101" s="68"/>
      <c r="GQ101" s="68"/>
      <c r="GR101" s="68"/>
      <c r="GS101" s="68"/>
      <c r="GT101" s="68"/>
      <c r="GU101" s="68"/>
      <c r="GV101" s="68"/>
      <c r="GW101" s="68"/>
      <c r="GX101" s="68"/>
      <c r="GY101" s="68"/>
      <c r="GZ101" s="68"/>
      <c r="HA101" s="68"/>
      <c r="HB101" s="68"/>
      <c r="HC101" s="68"/>
      <c r="HD101" s="68"/>
      <c r="HE101" s="68"/>
      <c r="HF101" s="68"/>
      <c r="HG101" s="68"/>
      <c r="HH101" s="68"/>
      <c r="HI101" s="68"/>
      <c r="HJ101" s="68"/>
      <c r="HK101" s="68"/>
      <c r="HL101" s="68"/>
      <c r="HM101" s="68"/>
      <c r="HN101" s="68"/>
      <c r="HO101" s="68"/>
      <c r="HP101" s="68"/>
      <c r="HQ101" s="68"/>
      <c r="HR101" s="68"/>
      <c r="HS101" s="68"/>
      <c r="HT101" s="68"/>
      <c r="HU101" s="68"/>
      <c r="HV101" s="68"/>
      <c r="HW101" s="68"/>
      <c r="HX101" s="68"/>
      <c r="HY101" s="68"/>
      <c r="HZ101" s="68"/>
      <c r="IA101" s="68"/>
      <c r="IB101" s="68"/>
      <c r="IC101" s="68"/>
      <c r="ID101" s="68"/>
      <c r="IE101" s="68"/>
      <c r="IF101" s="68"/>
      <c r="IG101" s="68"/>
      <c r="IH101" s="68"/>
      <c r="II101" s="68"/>
      <c r="IJ101" s="68"/>
      <c r="IK101" s="68"/>
      <c r="IL101" s="68"/>
      <c r="IM101" s="68"/>
      <c r="IN101" s="68"/>
      <c r="IO101" s="68"/>
      <c r="IP101" s="68"/>
      <c r="IQ101" s="68"/>
      <c r="IR101" s="68"/>
      <c r="IS101" s="68"/>
      <c r="IT101" s="68"/>
      <c r="IU101" s="68"/>
      <c r="IV101" s="68"/>
      <c r="IW101" s="68"/>
      <c r="IX101" s="68"/>
      <c r="IY101" s="68"/>
      <c r="IZ101" s="68"/>
    </row>
    <row r="102" spans="1:260" ht="15.75" customHeight="1">
      <c r="A102" s="148"/>
      <c r="B102" s="103" t="str">
        <f t="shared" ref="B102:B104" si="83">IF(B101=0,"",B101)</f>
        <v/>
      </c>
      <c r="C102" s="103" t="str">
        <f t="shared" ref="C102:C104" si="84">IF(C101=0,"",C101)</f>
        <v/>
      </c>
      <c r="D102" s="103" t="str">
        <f t="shared" ref="D102:D104" si="85">IF(D101=0,"",D101)</f>
        <v/>
      </c>
      <c r="E102" s="112"/>
      <c r="F102" s="105" t="str">
        <f>IF(E102="","",VLOOKUP(E102,報名總表及收費!$I$29:$L$140,4))</f>
        <v/>
      </c>
      <c r="G102" s="106"/>
      <c r="H102" s="107" t="str">
        <f t="shared" ca="1" si="76"/>
        <v/>
      </c>
      <c r="I102" s="108"/>
      <c r="J102" s="103" t="str">
        <f t="shared" si="67"/>
        <v/>
      </c>
      <c r="K102" s="52"/>
      <c r="L102" s="52"/>
      <c r="M102" s="52"/>
      <c r="N102" s="68"/>
      <c r="O102" s="68"/>
      <c r="P102" s="68"/>
      <c r="Q102" s="101" t="str">
        <f t="shared" ca="1" si="72"/>
        <v/>
      </c>
      <c r="R102" s="71" t="str">
        <f t="shared" si="73"/>
        <v/>
      </c>
      <c r="S102" s="71" t="e">
        <f t="shared" si="74"/>
        <v>#N/A</v>
      </c>
      <c r="T102" s="63" t="str">
        <f t="shared" si="68"/>
        <v/>
      </c>
      <c r="U102" s="68" t="e">
        <f t="shared" si="75"/>
        <v>#N/A</v>
      </c>
      <c r="V102" s="68"/>
      <c r="W102" s="68"/>
      <c r="X102" s="68"/>
      <c r="Y102" s="68"/>
      <c r="Z102" s="68"/>
      <c r="AA102" s="68"/>
      <c r="AB102" s="68"/>
      <c r="AC102" s="68"/>
      <c r="AD102" s="68"/>
      <c r="AE102" s="68"/>
      <c r="AF102" s="68"/>
      <c r="AG102" s="68"/>
      <c r="AH102" s="68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  <c r="BC102" s="68"/>
      <c r="BD102" s="68"/>
      <c r="BE102" s="68"/>
      <c r="BF102" s="68"/>
      <c r="BG102" s="68"/>
      <c r="BH102" s="68"/>
      <c r="BI102" s="68"/>
      <c r="BJ102" s="68"/>
      <c r="BK102" s="68"/>
      <c r="BL102" s="68"/>
      <c r="BM102" s="68"/>
      <c r="BN102" s="68"/>
      <c r="BO102" s="68"/>
      <c r="BP102" s="68"/>
      <c r="BQ102" s="68"/>
      <c r="BR102" s="68"/>
      <c r="BS102" s="68"/>
      <c r="BT102" s="68"/>
      <c r="BU102" s="68"/>
      <c r="BV102" s="68"/>
      <c r="BW102" s="68"/>
      <c r="BX102" s="68"/>
      <c r="BY102" s="68"/>
      <c r="BZ102" s="68"/>
      <c r="CA102" s="68"/>
      <c r="CB102" s="68"/>
      <c r="CC102" s="68"/>
      <c r="CD102" s="68"/>
      <c r="CE102" s="68"/>
      <c r="CF102" s="68"/>
      <c r="CG102" s="68"/>
      <c r="CH102" s="68"/>
      <c r="CI102" s="68"/>
      <c r="CJ102" s="68"/>
      <c r="CK102" s="68"/>
      <c r="CL102" s="68"/>
      <c r="CM102" s="68"/>
      <c r="CN102" s="68"/>
      <c r="CO102" s="68"/>
      <c r="CP102" s="68"/>
      <c r="CQ102" s="68"/>
      <c r="CR102" s="68"/>
      <c r="CS102" s="68"/>
      <c r="CT102" s="68"/>
      <c r="CU102" s="68"/>
      <c r="CV102" s="68"/>
      <c r="CW102" s="68"/>
      <c r="CX102" s="68"/>
      <c r="CY102" s="68"/>
      <c r="CZ102" s="68"/>
      <c r="DA102" s="68"/>
      <c r="DB102" s="68"/>
      <c r="DC102" s="68"/>
      <c r="DD102" s="68"/>
      <c r="DE102" s="68"/>
      <c r="DF102" s="68"/>
      <c r="DG102" s="68"/>
      <c r="DH102" s="68"/>
      <c r="DI102" s="68"/>
      <c r="DJ102" s="68"/>
      <c r="DK102" s="68"/>
      <c r="DL102" s="68"/>
      <c r="DM102" s="68"/>
      <c r="DN102" s="68"/>
      <c r="DO102" s="68"/>
      <c r="DP102" s="68"/>
      <c r="DQ102" s="68"/>
      <c r="DR102" s="68"/>
      <c r="DS102" s="68"/>
      <c r="DT102" s="68"/>
      <c r="DU102" s="68"/>
      <c r="DV102" s="68"/>
      <c r="DW102" s="68"/>
      <c r="DX102" s="68"/>
      <c r="DY102" s="68"/>
      <c r="DZ102" s="68"/>
      <c r="EA102" s="68"/>
      <c r="EB102" s="68"/>
      <c r="EC102" s="68"/>
      <c r="ED102" s="68"/>
      <c r="EE102" s="68"/>
      <c r="EF102" s="68"/>
      <c r="EG102" s="68"/>
      <c r="EH102" s="68"/>
      <c r="EI102" s="68"/>
      <c r="EJ102" s="68"/>
      <c r="EK102" s="68"/>
      <c r="EL102" s="68"/>
      <c r="EM102" s="68"/>
      <c r="EN102" s="68"/>
      <c r="EO102" s="68"/>
      <c r="EP102" s="68"/>
      <c r="EQ102" s="68"/>
      <c r="ER102" s="68"/>
      <c r="ES102" s="68"/>
      <c r="ET102" s="68"/>
      <c r="EU102" s="68"/>
      <c r="EV102" s="68"/>
      <c r="EW102" s="68"/>
      <c r="EX102" s="68"/>
      <c r="EY102" s="68"/>
      <c r="EZ102" s="68"/>
      <c r="FA102" s="68"/>
      <c r="FB102" s="68"/>
      <c r="FC102" s="68"/>
      <c r="FD102" s="68"/>
      <c r="FE102" s="68"/>
      <c r="FF102" s="68"/>
      <c r="FG102" s="68"/>
      <c r="FH102" s="68"/>
      <c r="FI102" s="68"/>
      <c r="FJ102" s="68"/>
      <c r="FK102" s="68"/>
      <c r="FL102" s="68"/>
      <c r="FM102" s="68"/>
      <c r="FN102" s="68"/>
      <c r="FO102" s="68"/>
      <c r="FP102" s="68"/>
      <c r="FQ102" s="68"/>
      <c r="FR102" s="68"/>
      <c r="FS102" s="68"/>
      <c r="FT102" s="68"/>
      <c r="FU102" s="68"/>
      <c r="FV102" s="68"/>
      <c r="FW102" s="68"/>
      <c r="FX102" s="68"/>
      <c r="FY102" s="68"/>
      <c r="FZ102" s="68"/>
      <c r="GA102" s="68"/>
      <c r="GB102" s="68"/>
      <c r="GC102" s="68"/>
      <c r="GD102" s="68"/>
      <c r="GE102" s="68"/>
      <c r="GF102" s="68"/>
      <c r="GG102" s="68"/>
      <c r="GH102" s="68"/>
      <c r="GI102" s="68"/>
      <c r="GJ102" s="68"/>
      <c r="GK102" s="68"/>
      <c r="GL102" s="68"/>
      <c r="GM102" s="68"/>
      <c r="GN102" s="68"/>
      <c r="GO102" s="68"/>
      <c r="GP102" s="68"/>
      <c r="GQ102" s="68"/>
      <c r="GR102" s="68"/>
      <c r="GS102" s="68"/>
      <c r="GT102" s="68"/>
      <c r="GU102" s="68"/>
      <c r="GV102" s="68"/>
      <c r="GW102" s="68"/>
      <c r="GX102" s="68"/>
      <c r="GY102" s="68"/>
      <c r="GZ102" s="68"/>
      <c r="HA102" s="68"/>
      <c r="HB102" s="68"/>
      <c r="HC102" s="68"/>
      <c r="HD102" s="68"/>
      <c r="HE102" s="68"/>
      <c r="HF102" s="68"/>
      <c r="HG102" s="68"/>
      <c r="HH102" s="68"/>
      <c r="HI102" s="68"/>
      <c r="HJ102" s="68"/>
      <c r="HK102" s="68"/>
      <c r="HL102" s="68"/>
      <c r="HM102" s="68"/>
      <c r="HN102" s="68"/>
      <c r="HO102" s="68"/>
      <c r="HP102" s="68"/>
      <c r="HQ102" s="68"/>
      <c r="HR102" s="68"/>
      <c r="HS102" s="68"/>
      <c r="HT102" s="68"/>
      <c r="HU102" s="68"/>
      <c r="HV102" s="68"/>
      <c r="HW102" s="68"/>
      <c r="HX102" s="68"/>
      <c r="HY102" s="68"/>
      <c r="HZ102" s="68"/>
      <c r="IA102" s="68"/>
      <c r="IB102" s="68"/>
      <c r="IC102" s="68"/>
      <c r="ID102" s="68"/>
      <c r="IE102" s="68"/>
      <c r="IF102" s="68"/>
      <c r="IG102" s="68"/>
      <c r="IH102" s="68"/>
      <c r="II102" s="68"/>
      <c r="IJ102" s="68"/>
      <c r="IK102" s="68"/>
      <c r="IL102" s="68"/>
      <c r="IM102" s="68"/>
      <c r="IN102" s="68"/>
      <c r="IO102" s="68"/>
      <c r="IP102" s="68"/>
      <c r="IQ102" s="68"/>
      <c r="IR102" s="68"/>
      <c r="IS102" s="68"/>
      <c r="IT102" s="68"/>
      <c r="IU102" s="68"/>
      <c r="IV102" s="68"/>
      <c r="IW102" s="68"/>
      <c r="IX102" s="68"/>
      <c r="IY102" s="68"/>
      <c r="IZ102" s="68"/>
    </row>
    <row r="103" spans="1:260" ht="15.75" customHeight="1">
      <c r="A103" s="148"/>
      <c r="B103" s="103" t="str">
        <f t="shared" si="83"/>
        <v/>
      </c>
      <c r="C103" s="103" t="str">
        <f t="shared" si="84"/>
        <v/>
      </c>
      <c r="D103" s="103" t="str">
        <f t="shared" si="85"/>
        <v/>
      </c>
      <c r="E103" s="112"/>
      <c r="F103" s="105" t="str">
        <f>IF(E103="","",VLOOKUP(E103,報名總表及收費!$I$29:$L$140,4))</f>
        <v/>
      </c>
      <c r="G103" s="106"/>
      <c r="H103" s="107" t="str">
        <f t="shared" ca="1" si="76"/>
        <v/>
      </c>
      <c r="I103" s="108"/>
      <c r="J103" s="103" t="str">
        <f t="shared" si="67"/>
        <v/>
      </c>
      <c r="K103" s="52"/>
      <c r="L103" s="52"/>
      <c r="M103" s="52"/>
      <c r="O103" s="68"/>
      <c r="P103" s="68"/>
      <c r="Q103" s="101" t="str">
        <f t="shared" ca="1" si="72"/>
        <v/>
      </c>
      <c r="R103" s="71" t="str">
        <f t="shared" si="73"/>
        <v/>
      </c>
      <c r="S103" s="71" t="e">
        <f t="shared" si="74"/>
        <v>#N/A</v>
      </c>
      <c r="T103" s="63" t="str">
        <f t="shared" si="68"/>
        <v/>
      </c>
      <c r="U103" s="68" t="e">
        <f t="shared" si="75"/>
        <v>#N/A</v>
      </c>
      <c r="V103" s="68"/>
      <c r="W103" s="68"/>
      <c r="X103" s="68"/>
      <c r="Y103" s="68"/>
      <c r="Z103" s="68"/>
      <c r="AA103" s="68"/>
      <c r="AB103" s="68"/>
      <c r="AC103" s="68"/>
      <c r="AD103" s="68"/>
      <c r="AE103" s="68"/>
      <c r="AF103" s="68"/>
      <c r="AG103" s="68"/>
      <c r="AH103" s="68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  <c r="BC103" s="68"/>
      <c r="BD103" s="68"/>
      <c r="BE103" s="68"/>
      <c r="BF103" s="68"/>
      <c r="BG103" s="68"/>
      <c r="BH103" s="68"/>
      <c r="BI103" s="68"/>
      <c r="BJ103" s="68"/>
      <c r="BK103" s="68"/>
      <c r="BL103" s="68"/>
      <c r="BM103" s="68"/>
      <c r="BN103" s="68"/>
      <c r="BO103" s="68"/>
      <c r="BP103" s="68"/>
      <c r="BQ103" s="68"/>
      <c r="BR103" s="68"/>
      <c r="BS103" s="68"/>
      <c r="BT103" s="68"/>
      <c r="BU103" s="68"/>
      <c r="BV103" s="68"/>
      <c r="BW103" s="68"/>
      <c r="BX103" s="68"/>
      <c r="BY103" s="68"/>
      <c r="BZ103" s="68"/>
      <c r="CA103" s="68"/>
      <c r="CB103" s="68"/>
      <c r="CC103" s="68"/>
      <c r="CD103" s="68"/>
      <c r="CE103" s="68"/>
      <c r="CF103" s="68"/>
      <c r="CG103" s="68"/>
      <c r="CH103" s="68"/>
      <c r="CI103" s="68"/>
      <c r="CJ103" s="68"/>
      <c r="CK103" s="68"/>
      <c r="CL103" s="68"/>
      <c r="CM103" s="68"/>
      <c r="CN103" s="68"/>
      <c r="CO103" s="68"/>
      <c r="CP103" s="68"/>
      <c r="CQ103" s="68"/>
      <c r="CR103" s="68"/>
      <c r="CS103" s="68"/>
      <c r="CT103" s="68"/>
      <c r="CU103" s="68"/>
      <c r="CV103" s="68"/>
      <c r="CW103" s="68"/>
      <c r="CX103" s="68"/>
      <c r="CY103" s="68"/>
      <c r="CZ103" s="68"/>
      <c r="DA103" s="68"/>
      <c r="DB103" s="68"/>
      <c r="DC103" s="68"/>
      <c r="DD103" s="68"/>
      <c r="DE103" s="68"/>
      <c r="DF103" s="68"/>
      <c r="DG103" s="68"/>
      <c r="DH103" s="68"/>
      <c r="DI103" s="68"/>
      <c r="DJ103" s="68"/>
      <c r="DK103" s="68"/>
      <c r="DL103" s="68"/>
      <c r="DM103" s="68"/>
      <c r="DN103" s="68"/>
      <c r="DO103" s="68"/>
      <c r="DP103" s="68"/>
      <c r="DQ103" s="68"/>
      <c r="DR103" s="68"/>
      <c r="DS103" s="68"/>
      <c r="DT103" s="68"/>
      <c r="DU103" s="68"/>
      <c r="DV103" s="68"/>
      <c r="DW103" s="68"/>
      <c r="DX103" s="68"/>
      <c r="DY103" s="68"/>
      <c r="DZ103" s="68"/>
      <c r="EA103" s="68"/>
      <c r="EB103" s="68"/>
      <c r="EC103" s="68"/>
      <c r="ED103" s="68"/>
      <c r="EE103" s="68"/>
      <c r="EF103" s="68"/>
      <c r="EG103" s="68"/>
      <c r="EH103" s="68"/>
      <c r="EI103" s="68"/>
      <c r="EJ103" s="68"/>
      <c r="EK103" s="68"/>
      <c r="EL103" s="68"/>
      <c r="EM103" s="68"/>
      <c r="EN103" s="68"/>
      <c r="EO103" s="68"/>
      <c r="EP103" s="68"/>
      <c r="EQ103" s="68"/>
      <c r="ER103" s="68"/>
      <c r="ES103" s="68"/>
      <c r="ET103" s="68"/>
      <c r="EU103" s="68"/>
      <c r="EV103" s="68"/>
      <c r="EW103" s="68"/>
      <c r="EX103" s="68"/>
      <c r="EY103" s="68"/>
      <c r="EZ103" s="68"/>
      <c r="FA103" s="68"/>
      <c r="FB103" s="68"/>
      <c r="FC103" s="68"/>
      <c r="FD103" s="68"/>
      <c r="FE103" s="68"/>
      <c r="FF103" s="68"/>
      <c r="FG103" s="68"/>
      <c r="FH103" s="68"/>
      <c r="FI103" s="68"/>
      <c r="FJ103" s="68"/>
      <c r="FK103" s="68"/>
      <c r="FL103" s="68"/>
      <c r="FM103" s="68"/>
      <c r="FN103" s="68"/>
      <c r="FO103" s="68"/>
      <c r="FP103" s="68"/>
      <c r="FQ103" s="68"/>
      <c r="FR103" s="68"/>
      <c r="FS103" s="68"/>
      <c r="FT103" s="68"/>
      <c r="FU103" s="68"/>
      <c r="FV103" s="68"/>
      <c r="FW103" s="68"/>
      <c r="FX103" s="68"/>
      <c r="FY103" s="68"/>
      <c r="FZ103" s="68"/>
      <c r="GA103" s="68"/>
      <c r="GB103" s="68"/>
      <c r="GC103" s="68"/>
      <c r="GD103" s="68"/>
      <c r="GE103" s="68"/>
      <c r="GF103" s="68"/>
      <c r="GG103" s="68"/>
      <c r="GH103" s="68"/>
      <c r="GI103" s="68"/>
      <c r="GJ103" s="68"/>
      <c r="GK103" s="68"/>
      <c r="GL103" s="68"/>
      <c r="GM103" s="68"/>
      <c r="GN103" s="68"/>
      <c r="GO103" s="68"/>
      <c r="GP103" s="68"/>
      <c r="GQ103" s="68"/>
      <c r="GR103" s="68"/>
      <c r="GS103" s="68"/>
      <c r="GT103" s="68"/>
      <c r="GU103" s="68"/>
      <c r="GV103" s="68"/>
      <c r="GW103" s="68"/>
      <c r="GX103" s="68"/>
      <c r="GY103" s="68"/>
      <c r="GZ103" s="68"/>
      <c r="HA103" s="68"/>
      <c r="HB103" s="68"/>
      <c r="HC103" s="68"/>
      <c r="HD103" s="68"/>
      <c r="HE103" s="68"/>
      <c r="HF103" s="68"/>
      <c r="HG103" s="68"/>
      <c r="HH103" s="68"/>
      <c r="HI103" s="68"/>
      <c r="HJ103" s="68"/>
      <c r="HK103" s="68"/>
      <c r="HL103" s="68"/>
      <c r="HM103" s="68"/>
      <c r="HN103" s="68"/>
      <c r="HO103" s="68"/>
      <c r="HP103" s="68"/>
      <c r="HQ103" s="68"/>
      <c r="HR103" s="68"/>
      <c r="HS103" s="68"/>
      <c r="HT103" s="68"/>
      <c r="HU103" s="68"/>
      <c r="HV103" s="68"/>
      <c r="HW103" s="68"/>
      <c r="HX103" s="68"/>
      <c r="HY103" s="68"/>
      <c r="HZ103" s="68"/>
      <c r="IA103" s="68"/>
      <c r="IB103" s="68"/>
      <c r="IC103" s="68"/>
      <c r="ID103" s="68"/>
      <c r="IE103" s="68"/>
      <c r="IF103" s="68"/>
      <c r="IG103" s="68"/>
      <c r="IH103" s="68"/>
      <c r="II103" s="68"/>
      <c r="IJ103" s="68"/>
      <c r="IK103" s="68"/>
      <c r="IL103" s="68"/>
      <c r="IM103" s="68"/>
      <c r="IN103" s="68"/>
      <c r="IO103" s="68"/>
      <c r="IP103" s="68"/>
      <c r="IQ103" s="68"/>
      <c r="IR103" s="68"/>
      <c r="IS103" s="68"/>
      <c r="IT103" s="68"/>
      <c r="IU103" s="68"/>
      <c r="IV103" s="68"/>
      <c r="IW103" s="68"/>
      <c r="IX103" s="68"/>
      <c r="IY103" s="68"/>
      <c r="IZ103" s="68"/>
    </row>
    <row r="104" spans="1:260" ht="15.75" customHeight="1">
      <c r="A104" s="148"/>
      <c r="B104" s="103" t="str">
        <f t="shared" si="83"/>
        <v/>
      </c>
      <c r="C104" s="103" t="str">
        <f t="shared" si="84"/>
        <v/>
      </c>
      <c r="D104" s="103" t="str">
        <f t="shared" si="85"/>
        <v/>
      </c>
      <c r="E104" s="112"/>
      <c r="F104" s="105" t="str">
        <f>IF(E104="","",VLOOKUP(E104,報名總表及收費!$I$29:$L$140,4))</f>
        <v/>
      </c>
      <c r="G104" s="106"/>
      <c r="H104" s="107" t="str">
        <f t="shared" ca="1" si="76"/>
        <v/>
      </c>
      <c r="I104" s="108"/>
      <c r="J104" s="103" t="str">
        <f t="shared" si="67"/>
        <v/>
      </c>
      <c r="K104" s="71"/>
      <c r="L104" s="71"/>
      <c r="M104" s="71"/>
      <c r="O104" s="68"/>
      <c r="P104" s="68"/>
      <c r="Q104" s="101" t="str">
        <f t="shared" ca="1" si="72"/>
        <v/>
      </c>
      <c r="R104" s="71" t="str">
        <f t="shared" si="73"/>
        <v/>
      </c>
      <c r="S104" s="71" t="e">
        <f t="shared" si="74"/>
        <v>#N/A</v>
      </c>
      <c r="T104" s="63" t="str">
        <f t="shared" si="68"/>
        <v/>
      </c>
      <c r="U104" s="68" t="e">
        <f t="shared" si="75"/>
        <v>#N/A</v>
      </c>
      <c r="V104" s="68"/>
      <c r="W104" s="68"/>
      <c r="X104" s="68"/>
      <c r="Y104" s="68"/>
      <c r="Z104" s="68"/>
      <c r="AA104" s="68"/>
      <c r="AB104" s="68"/>
      <c r="AC104" s="68"/>
      <c r="AD104" s="68"/>
      <c r="AE104" s="68"/>
      <c r="AF104" s="68"/>
      <c r="AG104" s="68"/>
      <c r="AH104" s="68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  <c r="BC104" s="68"/>
      <c r="BD104" s="68"/>
      <c r="BE104" s="68"/>
      <c r="BF104" s="68"/>
      <c r="BG104" s="68"/>
      <c r="BH104" s="68"/>
      <c r="BI104" s="68"/>
      <c r="BJ104" s="68"/>
      <c r="BK104" s="68"/>
      <c r="BL104" s="68"/>
      <c r="BM104" s="68"/>
      <c r="BN104" s="68"/>
      <c r="BO104" s="68"/>
      <c r="BP104" s="68"/>
      <c r="BQ104" s="68"/>
      <c r="BR104" s="68"/>
      <c r="BS104" s="68"/>
      <c r="BT104" s="68"/>
      <c r="BU104" s="68"/>
      <c r="BV104" s="68"/>
      <c r="BW104" s="68"/>
      <c r="BX104" s="68"/>
      <c r="BY104" s="68"/>
      <c r="BZ104" s="68"/>
      <c r="CA104" s="68"/>
      <c r="CB104" s="68"/>
      <c r="CC104" s="68"/>
      <c r="CD104" s="68"/>
      <c r="CE104" s="68"/>
      <c r="CF104" s="68"/>
      <c r="CG104" s="68"/>
      <c r="CH104" s="68"/>
      <c r="CI104" s="68"/>
      <c r="CJ104" s="68"/>
      <c r="CK104" s="68"/>
      <c r="CL104" s="68"/>
      <c r="CM104" s="68"/>
      <c r="CN104" s="68"/>
      <c r="CO104" s="68"/>
      <c r="CP104" s="68"/>
      <c r="CQ104" s="68"/>
      <c r="CR104" s="68"/>
      <c r="CS104" s="68"/>
      <c r="CT104" s="68"/>
      <c r="CU104" s="68"/>
      <c r="CV104" s="68"/>
      <c r="CW104" s="68"/>
      <c r="CX104" s="68"/>
      <c r="CY104" s="68"/>
      <c r="CZ104" s="68"/>
      <c r="DA104" s="68"/>
      <c r="DB104" s="68"/>
      <c r="DC104" s="68"/>
      <c r="DD104" s="68"/>
      <c r="DE104" s="68"/>
      <c r="DF104" s="68"/>
      <c r="DG104" s="68"/>
      <c r="DH104" s="68"/>
      <c r="DI104" s="68"/>
      <c r="DJ104" s="68"/>
      <c r="DK104" s="68"/>
      <c r="DL104" s="68"/>
      <c r="DM104" s="68"/>
      <c r="DN104" s="68"/>
      <c r="DO104" s="68"/>
      <c r="DP104" s="68"/>
      <c r="DQ104" s="68"/>
      <c r="DR104" s="68"/>
      <c r="DS104" s="68"/>
      <c r="DT104" s="68"/>
      <c r="DU104" s="68"/>
      <c r="DV104" s="68"/>
      <c r="DW104" s="68"/>
      <c r="DX104" s="68"/>
      <c r="DY104" s="68"/>
      <c r="DZ104" s="68"/>
      <c r="EA104" s="68"/>
      <c r="EB104" s="68"/>
      <c r="EC104" s="68"/>
      <c r="ED104" s="68"/>
      <c r="EE104" s="68"/>
      <c r="EF104" s="68"/>
      <c r="EG104" s="68"/>
      <c r="EH104" s="68"/>
      <c r="EI104" s="68"/>
      <c r="EJ104" s="68"/>
      <c r="EK104" s="68"/>
      <c r="EL104" s="68"/>
      <c r="EM104" s="68"/>
      <c r="EN104" s="68"/>
      <c r="EO104" s="68"/>
      <c r="EP104" s="68"/>
      <c r="EQ104" s="68"/>
      <c r="ER104" s="68"/>
      <c r="ES104" s="68"/>
      <c r="ET104" s="68"/>
      <c r="EU104" s="68"/>
      <c r="EV104" s="68"/>
      <c r="EW104" s="68"/>
      <c r="EX104" s="68"/>
      <c r="EY104" s="68"/>
      <c r="EZ104" s="68"/>
      <c r="FA104" s="68"/>
      <c r="FB104" s="68"/>
      <c r="FC104" s="68"/>
      <c r="FD104" s="68"/>
      <c r="FE104" s="68"/>
      <c r="FF104" s="68"/>
      <c r="FG104" s="68"/>
      <c r="FH104" s="68"/>
      <c r="FI104" s="68"/>
      <c r="FJ104" s="68"/>
      <c r="FK104" s="68"/>
      <c r="FL104" s="68"/>
      <c r="FM104" s="68"/>
      <c r="FN104" s="68"/>
      <c r="FO104" s="68"/>
      <c r="FP104" s="68"/>
      <c r="FQ104" s="68"/>
      <c r="FR104" s="68"/>
      <c r="FS104" s="68"/>
      <c r="FT104" s="68"/>
      <c r="FU104" s="68"/>
      <c r="FV104" s="68"/>
      <c r="FW104" s="68"/>
      <c r="FX104" s="68"/>
      <c r="FY104" s="68"/>
      <c r="FZ104" s="68"/>
      <c r="GA104" s="68"/>
      <c r="GB104" s="68"/>
      <c r="GC104" s="68"/>
      <c r="GD104" s="68"/>
      <c r="GE104" s="68"/>
      <c r="GF104" s="68"/>
      <c r="GG104" s="68"/>
      <c r="GH104" s="68"/>
      <c r="GI104" s="68"/>
      <c r="GJ104" s="68"/>
      <c r="GK104" s="68"/>
      <c r="GL104" s="68"/>
      <c r="GM104" s="68"/>
      <c r="GN104" s="68"/>
      <c r="GO104" s="68"/>
      <c r="GP104" s="68"/>
      <c r="GQ104" s="68"/>
      <c r="GR104" s="68"/>
      <c r="GS104" s="68"/>
      <c r="GT104" s="68"/>
      <c r="GU104" s="68"/>
      <c r="GV104" s="68"/>
      <c r="GW104" s="68"/>
      <c r="GX104" s="68"/>
      <c r="GY104" s="68"/>
      <c r="GZ104" s="68"/>
      <c r="HA104" s="68"/>
      <c r="HB104" s="68"/>
      <c r="HC104" s="68"/>
      <c r="HD104" s="68"/>
      <c r="HE104" s="68"/>
      <c r="HF104" s="68"/>
      <c r="HG104" s="68"/>
      <c r="HH104" s="68"/>
      <c r="HI104" s="68"/>
      <c r="HJ104" s="68"/>
      <c r="HK104" s="68"/>
      <c r="HL104" s="68"/>
      <c r="HM104" s="68"/>
      <c r="HN104" s="68"/>
      <c r="HO104" s="68"/>
      <c r="HP104" s="68"/>
      <c r="HQ104" s="68"/>
      <c r="HR104" s="68"/>
      <c r="HS104" s="68"/>
      <c r="HT104" s="68"/>
      <c r="HU104" s="68"/>
      <c r="HV104" s="68"/>
      <c r="HW104" s="68"/>
      <c r="HX104" s="68"/>
      <c r="HY104" s="68"/>
      <c r="HZ104" s="68"/>
      <c r="IA104" s="68"/>
      <c r="IB104" s="68"/>
      <c r="IC104" s="68"/>
      <c r="ID104" s="68"/>
      <c r="IE104" s="68"/>
      <c r="IF104" s="68"/>
      <c r="IG104" s="68"/>
      <c r="IH104" s="68"/>
      <c r="II104" s="68"/>
      <c r="IJ104" s="68"/>
      <c r="IK104" s="68"/>
      <c r="IL104" s="68"/>
      <c r="IM104" s="68"/>
      <c r="IN104" s="68"/>
      <c r="IO104" s="68"/>
      <c r="IP104" s="68"/>
      <c r="IQ104" s="68"/>
      <c r="IR104" s="68"/>
      <c r="IS104" s="68"/>
      <c r="IT104" s="68"/>
      <c r="IU104" s="68"/>
      <c r="IV104" s="68"/>
      <c r="IW104" s="68"/>
      <c r="IX104" s="68"/>
      <c r="IY104" s="68"/>
      <c r="IZ104" s="68"/>
    </row>
    <row r="105" spans="1:260" ht="15.75" customHeight="1">
      <c r="A105" s="147" t="s">
        <v>72</v>
      </c>
      <c r="B105" s="95"/>
      <c r="C105" s="95"/>
      <c r="D105" s="95"/>
      <c r="E105" s="96"/>
      <c r="F105" s="97" t="str">
        <f>IF(E105="","",VLOOKUP(E105,報名總表及收費!$I$29:$L$140,4))</f>
        <v/>
      </c>
      <c r="G105" s="102"/>
      <c r="H105" s="99" t="str">
        <f t="shared" ca="1" si="76"/>
        <v/>
      </c>
      <c r="I105" s="100"/>
      <c r="J105" s="94" t="str">
        <f t="shared" si="67"/>
        <v/>
      </c>
      <c r="K105" s="71"/>
      <c r="L105" s="71"/>
      <c r="M105" s="71"/>
      <c r="O105" s="68"/>
      <c r="P105" s="68"/>
      <c r="Q105" s="101" t="str">
        <f t="shared" ca="1" si="72"/>
        <v/>
      </c>
      <c r="R105" s="71" t="str">
        <f t="shared" si="73"/>
        <v/>
      </c>
      <c r="S105" s="71" t="str">
        <f t="shared" si="74"/>
        <v/>
      </c>
      <c r="T105" s="63" t="str">
        <f t="shared" si="68"/>
        <v/>
      </c>
      <c r="U105" s="68" t="str">
        <f t="shared" si="75"/>
        <v/>
      </c>
      <c r="V105" s="68"/>
      <c r="W105" s="68"/>
      <c r="X105" s="68"/>
      <c r="Y105" s="68"/>
      <c r="Z105" s="68"/>
      <c r="AA105" s="68"/>
      <c r="AB105" s="68"/>
      <c r="AC105" s="68"/>
      <c r="AD105" s="68"/>
      <c r="AE105" s="68"/>
      <c r="AF105" s="68"/>
      <c r="AG105" s="68"/>
      <c r="AH105" s="68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  <c r="BC105" s="68"/>
      <c r="BD105" s="68"/>
      <c r="BE105" s="68"/>
      <c r="BF105" s="68"/>
      <c r="BG105" s="68"/>
      <c r="BH105" s="68"/>
      <c r="BI105" s="68"/>
      <c r="BJ105" s="68"/>
      <c r="BK105" s="68"/>
      <c r="BL105" s="68"/>
      <c r="BM105" s="68"/>
      <c r="BN105" s="68"/>
      <c r="BO105" s="68"/>
      <c r="BP105" s="68"/>
      <c r="BQ105" s="68"/>
      <c r="BR105" s="68"/>
      <c r="BS105" s="68"/>
      <c r="BT105" s="68"/>
      <c r="BU105" s="68"/>
      <c r="BV105" s="68"/>
      <c r="BW105" s="68"/>
      <c r="BX105" s="68"/>
      <c r="BY105" s="68"/>
      <c r="BZ105" s="68"/>
      <c r="CA105" s="68"/>
      <c r="CB105" s="68"/>
      <c r="CC105" s="68"/>
      <c r="CD105" s="68"/>
      <c r="CE105" s="68"/>
      <c r="CF105" s="68"/>
      <c r="CG105" s="68"/>
      <c r="CH105" s="68"/>
      <c r="CI105" s="68"/>
      <c r="CJ105" s="68"/>
      <c r="CK105" s="68"/>
      <c r="CL105" s="68"/>
      <c r="CM105" s="68"/>
      <c r="CN105" s="68"/>
      <c r="CO105" s="68"/>
      <c r="CP105" s="68"/>
      <c r="CQ105" s="68"/>
      <c r="CR105" s="68"/>
      <c r="CS105" s="68"/>
      <c r="CT105" s="68"/>
      <c r="CU105" s="68"/>
      <c r="CV105" s="68"/>
      <c r="CW105" s="68"/>
      <c r="CX105" s="68"/>
      <c r="CY105" s="68"/>
      <c r="CZ105" s="68"/>
      <c r="DA105" s="68"/>
      <c r="DB105" s="68"/>
      <c r="DC105" s="68"/>
      <c r="DD105" s="68"/>
      <c r="DE105" s="68"/>
      <c r="DF105" s="68"/>
      <c r="DG105" s="68"/>
      <c r="DH105" s="68"/>
      <c r="DI105" s="68"/>
      <c r="DJ105" s="68"/>
      <c r="DK105" s="68"/>
      <c r="DL105" s="68"/>
      <c r="DM105" s="68"/>
      <c r="DN105" s="68"/>
      <c r="DO105" s="68"/>
      <c r="DP105" s="68"/>
      <c r="DQ105" s="68"/>
      <c r="DR105" s="68"/>
      <c r="DS105" s="68"/>
      <c r="DT105" s="68"/>
      <c r="DU105" s="68"/>
      <c r="DV105" s="68"/>
      <c r="DW105" s="68"/>
      <c r="DX105" s="68"/>
      <c r="DY105" s="68"/>
      <c r="DZ105" s="68"/>
      <c r="EA105" s="68"/>
      <c r="EB105" s="68"/>
      <c r="EC105" s="68"/>
      <c r="ED105" s="68"/>
      <c r="EE105" s="68"/>
      <c r="EF105" s="68"/>
      <c r="EG105" s="68"/>
      <c r="EH105" s="68"/>
      <c r="EI105" s="68"/>
      <c r="EJ105" s="68"/>
      <c r="EK105" s="68"/>
      <c r="EL105" s="68"/>
      <c r="EM105" s="68"/>
      <c r="EN105" s="68"/>
      <c r="EO105" s="68"/>
      <c r="EP105" s="68"/>
      <c r="EQ105" s="68"/>
      <c r="ER105" s="68"/>
      <c r="ES105" s="68"/>
      <c r="ET105" s="68"/>
      <c r="EU105" s="68"/>
      <c r="EV105" s="68"/>
      <c r="EW105" s="68"/>
      <c r="EX105" s="68"/>
      <c r="EY105" s="68"/>
      <c r="EZ105" s="68"/>
      <c r="FA105" s="68"/>
      <c r="FB105" s="68"/>
      <c r="FC105" s="68"/>
      <c r="FD105" s="68"/>
      <c r="FE105" s="68"/>
      <c r="FF105" s="68"/>
      <c r="FG105" s="68"/>
      <c r="FH105" s="68"/>
      <c r="FI105" s="68"/>
      <c r="FJ105" s="68"/>
      <c r="FK105" s="68"/>
      <c r="FL105" s="68"/>
      <c r="FM105" s="68"/>
      <c r="FN105" s="68"/>
      <c r="FO105" s="68"/>
      <c r="FP105" s="68"/>
      <c r="FQ105" s="68"/>
      <c r="FR105" s="68"/>
      <c r="FS105" s="68"/>
      <c r="FT105" s="68"/>
      <c r="FU105" s="68"/>
      <c r="FV105" s="68"/>
      <c r="FW105" s="68"/>
      <c r="FX105" s="68"/>
      <c r="FY105" s="68"/>
      <c r="FZ105" s="68"/>
      <c r="GA105" s="68"/>
      <c r="GB105" s="68"/>
      <c r="GC105" s="68"/>
      <c r="GD105" s="68"/>
      <c r="GE105" s="68"/>
      <c r="GF105" s="68"/>
      <c r="GG105" s="68"/>
      <c r="GH105" s="68"/>
      <c r="GI105" s="68"/>
      <c r="GJ105" s="68"/>
      <c r="GK105" s="68"/>
      <c r="GL105" s="68"/>
      <c r="GM105" s="68"/>
      <c r="GN105" s="68"/>
      <c r="GO105" s="68"/>
      <c r="GP105" s="68"/>
      <c r="GQ105" s="68"/>
      <c r="GR105" s="68"/>
      <c r="GS105" s="68"/>
      <c r="GT105" s="68"/>
      <c r="GU105" s="68"/>
      <c r="GV105" s="68"/>
      <c r="GW105" s="68"/>
      <c r="GX105" s="68"/>
      <c r="GY105" s="68"/>
      <c r="GZ105" s="68"/>
      <c r="HA105" s="68"/>
      <c r="HB105" s="68"/>
      <c r="HC105" s="68"/>
      <c r="HD105" s="68"/>
      <c r="HE105" s="68"/>
      <c r="HF105" s="68"/>
      <c r="HG105" s="68"/>
      <c r="HH105" s="68"/>
      <c r="HI105" s="68"/>
      <c r="HJ105" s="68"/>
      <c r="HK105" s="68"/>
      <c r="HL105" s="68"/>
      <c r="HM105" s="68"/>
      <c r="HN105" s="68"/>
      <c r="HO105" s="68"/>
      <c r="HP105" s="68"/>
      <c r="HQ105" s="68"/>
      <c r="HR105" s="68"/>
      <c r="HS105" s="68"/>
      <c r="HT105" s="68"/>
      <c r="HU105" s="68"/>
      <c r="HV105" s="68"/>
      <c r="HW105" s="68"/>
      <c r="HX105" s="68"/>
      <c r="HY105" s="68"/>
      <c r="HZ105" s="68"/>
      <c r="IA105" s="68"/>
      <c r="IB105" s="68"/>
      <c r="IC105" s="68"/>
      <c r="ID105" s="68"/>
      <c r="IE105" s="68"/>
      <c r="IF105" s="68"/>
      <c r="IG105" s="68"/>
      <c r="IH105" s="68"/>
      <c r="II105" s="68"/>
      <c r="IJ105" s="68"/>
      <c r="IK105" s="68"/>
      <c r="IL105" s="68"/>
      <c r="IM105" s="68"/>
      <c r="IN105" s="68"/>
      <c r="IO105" s="68"/>
      <c r="IP105" s="68"/>
      <c r="IQ105" s="68"/>
      <c r="IR105" s="68"/>
      <c r="IS105" s="68"/>
      <c r="IT105" s="68"/>
      <c r="IU105" s="68"/>
      <c r="IV105" s="68"/>
      <c r="IW105" s="68"/>
      <c r="IX105" s="68"/>
      <c r="IY105" s="68"/>
      <c r="IZ105" s="68"/>
    </row>
    <row r="106" spans="1:260" ht="15.75" customHeight="1">
      <c r="A106" s="147"/>
      <c r="B106" s="94" t="str">
        <f t="shared" ref="B106:B108" si="86">IF(B105=0,"",B105)</f>
        <v/>
      </c>
      <c r="C106" s="94" t="str">
        <f t="shared" ref="C106:C108" si="87">IF(C105=0,"",C105)</f>
        <v/>
      </c>
      <c r="D106" s="94" t="str">
        <f t="shared" ref="D106:D108" si="88">IF(D105=0,"",D105)</f>
        <v/>
      </c>
      <c r="E106" s="96"/>
      <c r="F106" s="97" t="str">
        <f>IF(E106="","",VLOOKUP(E106,報名總表及收費!$I$29:$L$140,4))</f>
        <v/>
      </c>
      <c r="G106" s="102"/>
      <c r="H106" s="99" t="str">
        <f t="shared" ca="1" si="76"/>
        <v/>
      </c>
      <c r="I106" s="100"/>
      <c r="J106" s="94" t="str">
        <f t="shared" si="67"/>
        <v/>
      </c>
      <c r="K106" s="71"/>
      <c r="L106" s="71"/>
      <c r="M106" s="71"/>
      <c r="O106" s="68"/>
      <c r="P106" s="68"/>
      <c r="Q106" s="101" t="str">
        <f t="shared" ca="1" si="72"/>
        <v/>
      </c>
      <c r="R106" s="71" t="str">
        <f t="shared" si="73"/>
        <v/>
      </c>
      <c r="S106" s="71" t="e">
        <f t="shared" si="74"/>
        <v>#N/A</v>
      </c>
      <c r="T106" s="63" t="str">
        <f t="shared" si="68"/>
        <v/>
      </c>
      <c r="U106" s="68" t="e">
        <f t="shared" si="75"/>
        <v>#N/A</v>
      </c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68"/>
      <c r="AG106" s="68"/>
      <c r="AH106" s="68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68"/>
      <c r="BN106" s="68"/>
      <c r="BO106" s="68"/>
      <c r="BP106" s="68"/>
      <c r="BQ106" s="68"/>
      <c r="BR106" s="68"/>
      <c r="BS106" s="68"/>
      <c r="BT106" s="68"/>
      <c r="BU106" s="68"/>
      <c r="BV106" s="68"/>
      <c r="BW106" s="68"/>
      <c r="BX106" s="68"/>
      <c r="BY106" s="68"/>
      <c r="BZ106" s="68"/>
      <c r="CA106" s="68"/>
      <c r="CB106" s="68"/>
      <c r="CC106" s="68"/>
      <c r="CD106" s="68"/>
      <c r="CE106" s="68"/>
      <c r="CF106" s="68"/>
      <c r="CG106" s="68"/>
      <c r="CH106" s="68"/>
      <c r="CI106" s="68"/>
      <c r="CJ106" s="68"/>
      <c r="CK106" s="68"/>
      <c r="CL106" s="68"/>
      <c r="CM106" s="68"/>
      <c r="CN106" s="68"/>
      <c r="CO106" s="68"/>
      <c r="CP106" s="68"/>
      <c r="CQ106" s="68"/>
      <c r="CR106" s="68"/>
      <c r="CS106" s="68"/>
      <c r="CT106" s="68"/>
      <c r="CU106" s="68"/>
      <c r="CV106" s="68"/>
      <c r="CW106" s="68"/>
      <c r="CX106" s="68"/>
      <c r="CY106" s="68"/>
      <c r="CZ106" s="68"/>
      <c r="DA106" s="68"/>
      <c r="DB106" s="68"/>
      <c r="DC106" s="68"/>
      <c r="DD106" s="68"/>
      <c r="DE106" s="68"/>
      <c r="DF106" s="68"/>
      <c r="DG106" s="68"/>
      <c r="DH106" s="68"/>
      <c r="DI106" s="68"/>
      <c r="DJ106" s="68"/>
      <c r="DK106" s="68"/>
      <c r="DL106" s="68"/>
      <c r="DM106" s="68"/>
      <c r="DN106" s="68"/>
      <c r="DO106" s="68"/>
      <c r="DP106" s="68"/>
      <c r="DQ106" s="68"/>
      <c r="DR106" s="68"/>
      <c r="DS106" s="68"/>
      <c r="DT106" s="68"/>
      <c r="DU106" s="68"/>
      <c r="DV106" s="68"/>
      <c r="DW106" s="68"/>
      <c r="DX106" s="68"/>
      <c r="DY106" s="68"/>
      <c r="DZ106" s="68"/>
      <c r="EA106" s="68"/>
      <c r="EB106" s="68"/>
      <c r="EC106" s="68"/>
      <c r="ED106" s="68"/>
      <c r="EE106" s="68"/>
      <c r="EF106" s="68"/>
      <c r="EG106" s="68"/>
      <c r="EH106" s="68"/>
      <c r="EI106" s="68"/>
      <c r="EJ106" s="68"/>
      <c r="EK106" s="68"/>
      <c r="EL106" s="68"/>
      <c r="EM106" s="68"/>
      <c r="EN106" s="68"/>
      <c r="EO106" s="68"/>
      <c r="EP106" s="68"/>
      <c r="EQ106" s="68"/>
      <c r="ER106" s="68"/>
      <c r="ES106" s="68"/>
      <c r="ET106" s="68"/>
      <c r="EU106" s="68"/>
      <c r="EV106" s="68"/>
      <c r="EW106" s="68"/>
      <c r="EX106" s="68"/>
      <c r="EY106" s="68"/>
      <c r="EZ106" s="68"/>
      <c r="FA106" s="68"/>
      <c r="FB106" s="68"/>
      <c r="FC106" s="68"/>
      <c r="FD106" s="68"/>
      <c r="FE106" s="68"/>
      <c r="FF106" s="68"/>
      <c r="FG106" s="68"/>
      <c r="FH106" s="68"/>
      <c r="FI106" s="68"/>
      <c r="FJ106" s="68"/>
      <c r="FK106" s="68"/>
      <c r="FL106" s="68"/>
      <c r="FM106" s="68"/>
      <c r="FN106" s="68"/>
      <c r="FO106" s="68"/>
      <c r="FP106" s="68"/>
      <c r="FQ106" s="68"/>
      <c r="FR106" s="68"/>
      <c r="FS106" s="68"/>
      <c r="FT106" s="68"/>
      <c r="FU106" s="68"/>
      <c r="FV106" s="68"/>
      <c r="FW106" s="68"/>
      <c r="FX106" s="68"/>
      <c r="FY106" s="68"/>
      <c r="FZ106" s="68"/>
      <c r="GA106" s="68"/>
      <c r="GB106" s="68"/>
      <c r="GC106" s="68"/>
      <c r="GD106" s="68"/>
      <c r="GE106" s="68"/>
      <c r="GF106" s="68"/>
      <c r="GG106" s="68"/>
      <c r="GH106" s="68"/>
      <c r="GI106" s="68"/>
      <c r="GJ106" s="68"/>
      <c r="GK106" s="68"/>
      <c r="GL106" s="68"/>
      <c r="GM106" s="68"/>
      <c r="GN106" s="68"/>
      <c r="GO106" s="68"/>
      <c r="GP106" s="68"/>
      <c r="GQ106" s="68"/>
      <c r="GR106" s="68"/>
      <c r="GS106" s="68"/>
      <c r="GT106" s="68"/>
      <c r="GU106" s="68"/>
      <c r="GV106" s="68"/>
      <c r="GW106" s="68"/>
      <c r="GX106" s="68"/>
      <c r="GY106" s="68"/>
      <c r="GZ106" s="68"/>
      <c r="HA106" s="68"/>
      <c r="HB106" s="68"/>
      <c r="HC106" s="68"/>
      <c r="HD106" s="68"/>
      <c r="HE106" s="68"/>
      <c r="HF106" s="68"/>
      <c r="HG106" s="68"/>
      <c r="HH106" s="68"/>
      <c r="HI106" s="68"/>
      <c r="HJ106" s="68"/>
      <c r="HK106" s="68"/>
      <c r="HL106" s="68"/>
      <c r="HM106" s="68"/>
      <c r="HN106" s="68"/>
      <c r="HO106" s="68"/>
      <c r="HP106" s="68"/>
      <c r="HQ106" s="68"/>
      <c r="HR106" s="68"/>
      <c r="HS106" s="68"/>
      <c r="HT106" s="68"/>
      <c r="HU106" s="68"/>
      <c r="HV106" s="68"/>
      <c r="HW106" s="68"/>
      <c r="HX106" s="68"/>
      <c r="HY106" s="68"/>
      <c r="HZ106" s="68"/>
      <c r="IA106" s="68"/>
      <c r="IB106" s="68"/>
      <c r="IC106" s="68"/>
      <c r="ID106" s="68"/>
      <c r="IE106" s="68"/>
      <c r="IF106" s="68"/>
      <c r="IG106" s="68"/>
      <c r="IH106" s="68"/>
      <c r="II106" s="68"/>
      <c r="IJ106" s="68"/>
      <c r="IK106" s="68"/>
      <c r="IL106" s="68"/>
      <c r="IM106" s="68"/>
      <c r="IN106" s="68"/>
      <c r="IO106" s="68"/>
      <c r="IP106" s="68"/>
      <c r="IQ106" s="68"/>
      <c r="IR106" s="68"/>
      <c r="IS106" s="68"/>
      <c r="IT106" s="68"/>
      <c r="IU106" s="68"/>
      <c r="IV106" s="68"/>
      <c r="IW106" s="68"/>
      <c r="IX106" s="68"/>
      <c r="IY106" s="68"/>
      <c r="IZ106" s="68"/>
    </row>
    <row r="107" spans="1:260" ht="15.75" customHeight="1">
      <c r="A107" s="147"/>
      <c r="B107" s="94" t="str">
        <f t="shared" si="86"/>
        <v/>
      </c>
      <c r="C107" s="94" t="str">
        <f t="shared" si="87"/>
        <v/>
      </c>
      <c r="D107" s="94" t="str">
        <f t="shared" si="88"/>
        <v/>
      </c>
      <c r="E107" s="96"/>
      <c r="F107" s="97" t="str">
        <f>IF(E107="","",VLOOKUP(E107,報名總表及收費!$I$29:$L$140,4))</f>
        <v/>
      </c>
      <c r="G107" s="102"/>
      <c r="H107" s="99" t="str">
        <f t="shared" ca="1" si="76"/>
        <v/>
      </c>
      <c r="I107" s="100"/>
      <c r="J107" s="94" t="str">
        <f t="shared" si="67"/>
        <v/>
      </c>
      <c r="K107" s="71"/>
      <c r="L107" s="71"/>
      <c r="M107" s="71"/>
      <c r="O107" s="68"/>
      <c r="P107" s="68"/>
      <c r="Q107" s="101" t="str">
        <f t="shared" ca="1" si="72"/>
        <v/>
      </c>
      <c r="R107" s="71" t="str">
        <f t="shared" si="73"/>
        <v/>
      </c>
      <c r="S107" s="71" t="e">
        <f t="shared" si="74"/>
        <v>#N/A</v>
      </c>
      <c r="T107" s="63" t="str">
        <f t="shared" si="68"/>
        <v/>
      </c>
      <c r="U107" s="68" t="e">
        <f t="shared" si="75"/>
        <v>#N/A</v>
      </c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68"/>
      <c r="AG107" s="68"/>
      <c r="AH107" s="68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68"/>
      <c r="BN107" s="68"/>
      <c r="BO107" s="68"/>
      <c r="BP107" s="68"/>
      <c r="BQ107" s="68"/>
      <c r="BR107" s="68"/>
      <c r="BS107" s="68"/>
      <c r="BT107" s="68"/>
      <c r="BU107" s="68"/>
      <c r="BV107" s="68"/>
      <c r="BW107" s="68"/>
      <c r="BX107" s="68"/>
      <c r="BY107" s="68"/>
      <c r="BZ107" s="68"/>
      <c r="CA107" s="68"/>
      <c r="CB107" s="68"/>
      <c r="CC107" s="68"/>
      <c r="CD107" s="68"/>
      <c r="CE107" s="68"/>
      <c r="CF107" s="68"/>
      <c r="CG107" s="68"/>
      <c r="CH107" s="68"/>
      <c r="CI107" s="68"/>
      <c r="CJ107" s="68"/>
      <c r="CK107" s="68"/>
      <c r="CL107" s="68"/>
      <c r="CM107" s="68"/>
      <c r="CN107" s="68"/>
      <c r="CO107" s="68"/>
      <c r="CP107" s="68"/>
      <c r="CQ107" s="68"/>
      <c r="CR107" s="68"/>
      <c r="CS107" s="68"/>
      <c r="CT107" s="68"/>
      <c r="CU107" s="68"/>
      <c r="CV107" s="68"/>
      <c r="CW107" s="68"/>
      <c r="CX107" s="68"/>
      <c r="CY107" s="68"/>
      <c r="CZ107" s="68"/>
      <c r="DA107" s="68"/>
      <c r="DB107" s="68"/>
      <c r="DC107" s="68"/>
      <c r="DD107" s="68"/>
      <c r="DE107" s="68"/>
      <c r="DF107" s="68"/>
      <c r="DG107" s="68"/>
      <c r="DH107" s="68"/>
      <c r="DI107" s="68"/>
      <c r="DJ107" s="68"/>
      <c r="DK107" s="68"/>
      <c r="DL107" s="68"/>
      <c r="DM107" s="68"/>
      <c r="DN107" s="68"/>
      <c r="DO107" s="68"/>
      <c r="DP107" s="68"/>
      <c r="DQ107" s="68"/>
      <c r="DR107" s="68"/>
      <c r="DS107" s="68"/>
      <c r="DT107" s="68"/>
      <c r="DU107" s="68"/>
      <c r="DV107" s="68"/>
      <c r="DW107" s="68"/>
      <c r="DX107" s="68"/>
      <c r="DY107" s="68"/>
      <c r="DZ107" s="68"/>
      <c r="EA107" s="68"/>
      <c r="EB107" s="68"/>
      <c r="EC107" s="68"/>
      <c r="ED107" s="68"/>
      <c r="EE107" s="68"/>
      <c r="EF107" s="68"/>
      <c r="EG107" s="68"/>
      <c r="EH107" s="68"/>
      <c r="EI107" s="68"/>
      <c r="EJ107" s="68"/>
      <c r="EK107" s="68"/>
      <c r="EL107" s="68"/>
      <c r="EM107" s="68"/>
      <c r="EN107" s="68"/>
      <c r="EO107" s="68"/>
      <c r="EP107" s="68"/>
      <c r="EQ107" s="68"/>
      <c r="ER107" s="68"/>
      <c r="ES107" s="68"/>
      <c r="ET107" s="68"/>
      <c r="EU107" s="68"/>
      <c r="EV107" s="68"/>
      <c r="EW107" s="68"/>
      <c r="EX107" s="68"/>
      <c r="EY107" s="68"/>
      <c r="EZ107" s="68"/>
      <c r="FA107" s="68"/>
      <c r="FB107" s="68"/>
      <c r="FC107" s="68"/>
      <c r="FD107" s="68"/>
      <c r="FE107" s="68"/>
      <c r="FF107" s="68"/>
      <c r="FG107" s="68"/>
      <c r="FH107" s="68"/>
      <c r="FI107" s="68"/>
      <c r="FJ107" s="68"/>
      <c r="FK107" s="68"/>
      <c r="FL107" s="68"/>
      <c r="FM107" s="68"/>
      <c r="FN107" s="68"/>
      <c r="FO107" s="68"/>
      <c r="FP107" s="68"/>
      <c r="FQ107" s="68"/>
      <c r="FR107" s="68"/>
      <c r="FS107" s="68"/>
      <c r="FT107" s="68"/>
      <c r="FU107" s="68"/>
      <c r="FV107" s="68"/>
      <c r="FW107" s="68"/>
      <c r="FX107" s="68"/>
      <c r="FY107" s="68"/>
      <c r="FZ107" s="68"/>
      <c r="GA107" s="68"/>
      <c r="GB107" s="68"/>
      <c r="GC107" s="68"/>
      <c r="GD107" s="68"/>
      <c r="GE107" s="68"/>
      <c r="GF107" s="68"/>
      <c r="GG107" s="68"/>
      <c r="GH107" s="68"/>
      <c r="GI107" s="68"/>
      <c r="GJ107" s="68"/>
      <c r="GK107" s="68"/>
      <c r="GL107" s="68"/>
      <c r="GM107" s="68"/>
      <c r="GN107" s="68"/>
      <c r="GO107" s="68"/>
      <c r="GP107" s="68"/>
      <c r="GQ107" s="68"/>
      <c r="GR107" s="68"/>
      <c r="GS107" s="68"/>
      <c r="GT107" s="68"/>
      <c r="GU107" s="68"/>
      <c r="GV107" s="68"/>
      <c r="GW107" s="68"/>
      <c r="GX107" s="68"/>
      <c r="GY107" s="68"/>
      <c r="GZ107" s="68"/>
      <c r="HA107" s="68"/>
      <c r="HB107" s="68"/>
      <c r="HC107" s="68"/>
      <c r="HD107" s="68"/>
      <c r="HE107" s="68"/>
      <c r="HF107" s="68"/>
      <c r="HG107" s="68"/>
      <c r="HH107" s="68"/>
      <c r="HI107" s="68"/>
      <c r="HJ107" s="68"/>
      <c r="HK107" s="68"/>
      <c r="HL107" s="68"/>
      <c r="HM107" s="68"/>
      <c r="HN107" s="68"/>
      <c r="HO107" s="68"/>
      <c r="HP107" s="68"/>
      <c r="HQ107" s="68"/>
      <c r="HR107" s="68"/>
      <c r="HS107" s="68"/>
      <c r="HT107" s="68"/>
      <c r="HU107" s="68"/>
      <c r="HV107" s="68"/>
      <c r="HW107" s="68"/>
      <c r="HX107" s="68"/>
      <c r="HY107" s="68"/>
      <c r="HZ107" s="68"/>
      <c r="IA107" s="68"/>
      <c r="IB107" s="68"/>
      <c r="IC107" s="68"/>
      <c r="ID107" s="68"/>
      <c r="IE107" s="68"/>
      <c r="IF107" s="68"/>
      <c r="IG107" s="68"/>
      <c r="IH107" s="68"/>
      <c r="II107" s="68"/>
      <c r="IJ107" s="68"/>
      <c r="IK107" s="68"/>
      <c r="IL107" s="68"/>
      <c r="IM107" s="68"/>
      <c r="IN107" s="68"/>
      <c r="IO107" s="68"/>
      <c r="IP107" s="68"/>
      <c r="IQ107" s="68"/>
      <c r="IR107" s="68"/>
      <c r="IS107" s="68"/>
      <c r="IT107" s="68"/>
      <c r="IU107" s="68"/>
      <c r="IV107" s="68"/>
      <c r="IW107" s="68"/>
      <c r="IX107" s="68"/>
      <c r="IY107" s="68"/>
      <c r="IZ107" s="68"/>
    </row>
    <row r="108" spans="1:260" ht="15.75" customHeight="1">
      <c r="A108" s="147"/>
      <c r="B108" s="94" t="str">
        <f t="shared" si="86"/>
        <v/>
      </c>
      <c r="C108" s="94" t="str">
        <f t="shared" si="87"/>
        <v/>
      </c>
      <c r="D108" s="94" t="str">
        <f t="shared" si="88"/>
        <v/>
      </c>
      <c r="E108" s="96"/>
      <c r="F108" s="97" t="str">
        <f>IF(E108="","",VLOOKUP(E108,報名總表及收費!$I$29:$L$140,4))</f>
        <v/>
      </c>
      <c r="G108" s="102"/>
      <c r="H108" s="99" t="str">
        <f t="shared" ca="1" si="76"/>
        <v/>
      </c>
      <c r="I108" s="100"/>
      <c r="J108" s="94" t="str">
        <f t="shared" si="67"/>
        <v/>
      </c>
      <c r="K108" s="71"/>
      <c r="L108" s="71"/>
      <c r="M108" s="71"/>
      <c r="O108" s="68"/>
      <c r="P108" s="68"/>
      <c r="Q108" s="101" t="str">
        <f t="shared" ca="1" si="72"/>
        <v/>
      </c>
      <c r="R108" s="71" t="str">
        <f t="shared" si="73"/>
        <v/>
      </c>
      <c r="S108" s="71" t="e">
        <f t="shared" si="74"/>
        <v>#N/A</v>
      </c>
      <c r="T108" s="63" t="str">
        <f t="shared" si="68"/>
        <v/>
      </c>
      <c r="U108" s="68" t="e">
        <f t="shared" si="75"/>
        <v>#N/A</v>
      </c>
      <c r="V108" s="68"/>
      <c r="W108" s="68"/>
      <c r="X108" s="68"/>
      <c r="Y108" s="68"/>
      <c r="Z108" s="68"/>
      <c r="AA108" s="68"/>
      <c r="AB108" s="68"/>
      <c r="AC108" s="68"/>
      <c r="AD108" s="68"/>
      <c r="AE108" s="68"/>
      <c r="AF108" s="68"/>
      <c r="AG108" s="68"/>
      <c r="AH108" s="68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  <c r="BC108" s="68"/>
      <c r="BD108" s="68"/>
      <c r="BE108" s="68"/>
      <c r="BF108" s="68"/>
      <c r="BG108" s="68"/>
      <c r="BH108" s="68"/>
      <c r="BI108" s="68"/>
      <c r="BJ108" s="68"/>
      <c r="BK108" s="68"/>
      <c r="BL108" s="68"/>
      <c r="BM108" s="68"/>
      <c r="BN108" s="68"/>
      <c r="BO108" s="68"/>
      <c r="BP108" s="68"/>
      <c r="BQ108" s="68"/>
      <c r="BR108" s="68"/>
      <c r="BS108" s="68"/>
      <c r="BT108" s="68"/>
      <c r="BU108" s="68"/>
      <c r="BV108" s="68"/>
      <c r="BW108" s="68"/>
      <c r="BX108" s="68"/>
      <c r="BY108" s="68"/>
      <c r="BZ108" s="68"/>
      <c r="CA108" s="68"/>
      <c r="CB108" s="68"/>
      <c r="CC108" s="68"/>
      <c r="CD108" s="68"/>
      <c r="CE108" s="68"/>
      <c r="CF108" s="68"/>
      <c r="CG108" s="68"/>
      <c r="CH108" s="68"/>
      <c r="CI108" s="68"/>
      <c r="CJ108" s="68"/>
      <c r="CK108" s="68"/>
      <c r="CL108" s="68"/>
      <c r="CM108" s="68"/>
      <c r="CN108" s="68"/>
      <c r="CO108" s="68"/>
      <c r="CP108" s="68"/>
      <c r="CQ108" s="68"/>
      <c r="CR108" s="68"/>
      <c r="CS108" s="68"/>
      <c r="CT108" s="68"/>
      <c r="CU108" s="68"/>
      <c r="CV108" s="68"/>
      <c r="CW108" s="68"/>
      <c r="CX108" s="68"/>
      <c r="CY108" s="68"/>
      <c r="CZ108" s="68"/>
      <c r="DA108" s="68"/>
      <c r="DB108" s="68"/>
      <c r="DC108" s="68"/>
      <c r="DD108" s="68"/>
      <c r="DE108" s="68"/>
      <c r="DF108" s="68"/>
      <c r="DG108" s="68"/>
      <c r="DH108" s="68"/>
      <c r="DI108" s="68"/>
      <c r="DJ108" s="68"/>
      <c r="DK108" s="68"/>
      <c r="DL108" s="68"/>
      <c r="DM108" s="68"/>
      <c r="DN108" s="68"/>
      <c r="DO108" s="68"/>
      <c r="DP108" s="68"/>
      <c r="DQ108" s="68"/>
      <c r="DR108" s="68"/>
      <c r="DS108" s="68"/>
      <c r="DT108" s="68"/>
      <c r="DU108" s="68"/>
      <c r="DV108" s="68"/>
      <c r="DW108" s="68"/>
      <c r="DX108" s="68"/>
      <c r="DY108" s="68"/>
      <c r="DZ108" s="68"/>
      <c r="EA108" s="68"/>
      <c r="EB108" s="68"/>
      <c r="EC108" s="68"/>
      <c r="ED108" s="68"/>
      <c r="EE108" s="68"/>
      <c r="EF108" s="68"/>
      <c r="EG108" s="68"/>
      <c r="EH108" s="68"/>
      <c r="EI108" s="68"/>
      <c r="EJ108" s="68"/>
      <c r="EK108" s="68"/>
      <c r="EL108" s="68"/>
      <c r="EM108" s="68"/>
      <c r="EN108" s="68"/>
      <c r="EO108" s="68"/>
      <c r="EP108" s="68"/>
      <c r="EQ108" s="68"/>
      <c r="ER108" s="68"/>
      <c r="ES108" s="68"/>
      <c r="ET108" s="68"/>
      <c r="EU108" s="68"/>
      <c r="EV108" s="68"/>
      <c r="EW108" s="68"/>
      <c r="EX108" s="68"/>
      <c r="EY108" s="68"/>
      <c r="EZ108" s="68"/>
      <c r="FA108" s="68"/>
      <c r="FB108" s="68"/>
      <c r="FC108" s="68"/>
      <c r="FD108" s="68"/>
      <c r="FE108" s="68"/>
      <c r="FF108" s="68"/>
      <c r="FG108" s="68"/>
      <c r="FH108" s="68"/>
      <c r="FI108" s="68"/>
      <c r="FJ108" s="68"/>
      <c r="FK108" s="68"/>
      <c r="FL108" s="68"/>
      <c r="FM108" s="68"/>
      <c r="FN108" s="68"/>
      <c r="FO108" s="68"/>
      <c r="FP108" s="68"/>
      <c r="FQ108" s="68"/>
      <c r="FR108" s="68"/>
      <c r="FS108" s="68"/>
      <c r="FT108" s="68"/>
      <c r="FU108" s="68"/>
      <c r="FV108" s="68"/>
      <c r="FW108" s="68"/>
      <c r="FX108" s="68"/>
      <c r="FY108" s="68"/>
      <c r="FZ108" s="68"/>
      <c r="GA108" s="68"/>
      <c r="GB108" s="68"/>
      <c r="GC108" s="68"/>
      <c r="GD108" s="68"/>
      <c r="GE108" s="68"/>
      <c r="GF108" s="68"/>
      <c r="GG108" s="68"/>
      <c r="GH108" s="68"/>
      <c r="GI108" s="68"/>
      <c r="GJ108" s="68"/>
      <c r="GK108" s="68"/>
      <c r="GL108" s="68"/>
      <c r="GM108" s="68"/>
      <c r="GN108" s="68"/>
      <c r="GO108" s="68"/>
      <c r="GP108" s="68"/>
      <c r="GQ108" s="68"/>
      <c r="GR108" s="68"/>
      <c r="GS108" s="68"/>
      <c r="GT108" s="68"/>
      <c r="GU108" s="68"/>
      <c r="GV108" s="68"/>
      <c r="GW108" s="68"/>
      <c r="GX108" s="68"/>
      <c r="GY108" s="68"/>
      <c r="GZ108" s="68"/>
      <c r="HA108" s="68"/>
      <c r="HB108" s="68"/>
      <c r="HC108" s="68"/>
      <c r="HD108" s="68"/>
      <c r="HE108" s="68"/>
      <c r="HF108" s="68"/>
      <c r="HG108" s="68"/>
      <c r="HH108" s="68"/>
      <c r="HI108" s="68"/>
      <c r="HJ108" s="68"/>
      <c r="HK108" s="68"/>
      <c r="HL108" s="68"/>
      <c r="HM108" s="68"/>
      <c r="HN108" s="68"/>
      <c r="HO108" s="68"/>
      <c r="HP108" s="68"/>
      <c r="HQ108" s="68"/>
      <c r="HR108" s="68"/>
      <c r="HS108" s="68"/>
      <c r="HT108" s="68"/>
      <c r="HU108" s="68"/>
      <c r="HV108" s="68"/>
      <c r="HW108" s="68"/>
      <c r="HX108" s="68"/>
      <c r="HY108" s="68"/>
      <c r="HZ108" s="68"/>
      <c r="IA108" s="68"/>
      <c r="IB108" s="68"/>
      <c r="IC108" s="68"/>
      <c r="ID108" s="68"/>
      <c r="IE108" s="68"/>
      <c r="IF108" s="68"/>
      <c r="IG108" s="68"/>
      <c r="IH108" s="68"/>
      <c r="II108" s="68"/>
      <c r="IJ108" s="68"/>
      <c r="IK108" s="68"/>
      <c r="IL108" s="68"/>
      <c r="IM108" s="68"/>
      <c r="IN108" s="68"/>
      <c r="IO108" s="68"/>
      <c r="IP108" s="68"/>
      <c r="IQ108" s="68"/>
      <c r="IR108" s="68"/>
      <c r="IS108" s="68"/>
      <c r="IT108" s="68"/>
      <c r="IU108" s="68"/>
      <c r="IV108" s="68"/>
      <c r="IW108" s="68"/>
      <c r="IX108" s="68"/>
      <c r="IY108" s="68"/>
      <c r="IZ108" s="68"/>
    </row>
    <row r="109" spans="1:260" ht="15.75" customHeight="1">
      <c r="A109" s="148" t="s">
        <v>73</v>
      </c>
      <c r="B109" s="104"/>
      <c r="C109" s="104"/>
      <c r="D109" s="104"/>
      <c r="E109" s="112"/>
      <c r="F109" s="105" t="str">
        <f>IF(E109="","",VLOOKUP(E109,報名總表及收費!$I$29:$L$140,4))</f>
        <v/>
      </c>
      <c r="G109" s="106"/>
      <c r="H109" s="107" t="str">
        <f t="shared" ca="1" si="76"/>
        <v/>
      </c>
      <c r="I109" s="108"/>
      <c r="J109" s="103" t="str">
        <f t="shared" si="67"/>
        <v/>
      </c>
      <c r="K109" s="71"/>
      <c r="L109" s="71"/>
      <c r="M109" s="71"/>
      <c r="O109" s="68"/>
      <c r="P109" s="68"/>
      <c r="Q109" s="101" t="str">
        <f t="shared" ca="1" si="72"/>
        <v/>
      </c>
      <c r="R109" s="71" t="str">
        <f t="shared" si="73"/>
        <v/>
      </c>
      <c r="S109" s="71" t="str">
        <f t="shared" si="74"/>
        <v/>
      </c>
      <c r="T109" s="63" t="str">
        <f t="shared" si="68"/>
        <v/>
      </c>
      <c r="U109" s="68" t="str">
        <f t="shared" si="75"/>
        <v/>
      </c>
      <c r="V109" s="68"/>
      <c r="W109" s="68"/>
      <c r="X109" s="68"/>
      <c r="Y109" s="68"/>
      <c r="Z109" s="68"/>
      <c r="AA109" s="68"/>
      <c r="AB109" s="68"/>
      <c r="AC109" s="68"/>
      <c r="AD109" s="68"/>
      <c r="AE109" s="68"/>
      <c r="AF109" s="68"/>
      <c r="AG109" s="68"/>
      <c r="AH109" s="68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  <c r="BC109" s="68"/>
      <c r="BD109" s="68"/>
      <c r="BE109" s="68"/>
      <c r="BF109" s="68"/>
      <c r="BG109" s="68"/>
      <c r="BH109" s="68"/>
      <c r="BI109" s="68"/>
      <c r="BJ109" s="68"/>
      <c r="BK109" s="68"/>
      <c r="BL109" s="68"/>
      <c r="BM109" s="68"/>
      <c r="BN109" s="68"/>
      <c r="BO109" s="68"/>
      <c r="BP109" s="68"/>
      <c r="BQ109" s="68"/>
      <c r="BR109" s="68"/>
      <c r="BS109" s="68"/>
      <c r="BT109" s="68"/>
      <c r="BU109" s="68"/>
      <c r="BV109" s="68"/>
      <c r="BW109" s="68"/>
      <c r="BX109" s="68"/>
      <c r="BY109" s="68"/>
      <c r="BZ109" s="68"/>
      <c r="CA109" s="68"/>
      <c r="CB109" s="68"/>
      <c r="CC109" s="68"/>
      <c r="CD109" s="68"/>
      <c r="CE109" s="68"/>
      <c r="CF109" s="68"/>
      <c r="CG109" s="68"/>
      <c r="CH109" s="68"/>
      <c r="CI109" s="68"/>
      <c r="CJ109" s="68"/>
      <c r="CK109" s="68"/>
      <c r="CL109" s="68"/>
      <c r="CM109" s="68"/>
      <c r="CN109" s="68"/>
      <c r="CO109" s="68"/>
      <c r="CP109" s="68"/>
      <c r="CQ109" s="68"/>
      <c r="CR109" s="68"/>
      <c r="CS109" s="68"/>
      <c r="CT109" s="68"/>
      <c r="CU109" s="68"/>
      <c r="CV109" s="68"/>
      <c r="CW109" s="68"/>
      <c r="CX109" s="68"/>
      <c r="CY109" s="68"/>
      <c r="CZ109" s="68"/>
      <c r="DA109" s="68"/>
      <c r="DB109" s="68"/>
      <c r="DC109" s="68"/>
      <c r="DD109" s="68"/>
      <c r="DE109" s="68"/>
      <c r="DF109" s="68"/>
      <c r="DG109" s="68"/>
      <c r="DH109" s="68"/>
      <c r="DI109" s="68"/>
      <c r="DJ109" s="68"/>
      <c r="DK109" s="68"/>
      <c r="DL109" s="68"/>
      <c r="DM109" s="68"/>
      <c r="DN109" s="68"/>
      <c r="DO109" s="68"/>
      <c r="DP109" s="68"/>
      <c r="DQ109" s="68"/>
      <c r="DR109" s="68"/>
      <c r="DS109" s="68"/>
      <c r="DT109" s="68"/>
      <c r="DU109" s="68"/>
      <c r="DV109" s="68"/>
      <c r="DW109" s="68"/>
      <c r="DX109" s="68"/>
      <c r="DY109" s="68"/>
      <c r="DZ109" s="68"/>
      <c r="EA109" s="68"/>
      <c r="EB109" s="68"/>
      <c r="EC109" s="68"/>
      <c r="ED109" s="68"/>
      <c r="EE109" s="68"/>
      <c r="EF109" s="68"/>
      <c r="EG109" s="68"/>
      <c r="EH109" s="68"/>
      <c r="EI109" s="68"/>
      <c r="EJ109" s="68"/>
      <c r="EK109" s="68"/>
      <c r="EL109" s="68"/>
      <c r="EM109" s="68"/>
      <c r="EN109" s="68"/>
      <c r="EO109" s="68"/>
      <c r="EP109" s="68"/>
      <c r="EQ109" s="68"/>
      <c r="ER109" s="68"/>
      <c r="ES109" s="68"/>
      <c r="ET109" s="68"/>
      <c r="EU109" s="68"/>
      <c r="EV109" s="68"/>
      <c r="EW109" s="68"/>
      <c r="EX109" s="68"/>
      <c r="EY109" s="68"/>
      <c r="EZ109" s="68"/>
      <c r="FA109" s="68"/>
      <c r="FB109" s="68"/>
      <c r="FC109" s="68"/>
      <c r="FD109" s="68"/>
      <c r="FE109" s="68"/>
      <c r="FF109" s="68"/>
      <c r="FG109" s="68"/>
      <c r="FH109" s="68"/>
      <c r="FI109" s="68"/>
      <c r="FJ109" s="68"/>
      <c r="FK109" s="68"/>
      <c r="FL109" s="68"/>
      <c r="FM109" s="68"/>
      <c r="FN109" s="68"/>
      <c r="FO109" s="68"/>
      <c r="FP109" s="68"/>
      <c r="FQ109" s="68"/>
      <c r="FR109" s="68"/>
      <c r="FS109" s="68"/>
      <c r="FT109" s="68"/>
      <c r="FU109" s="68"/>
      <c r="FV109" s="68"/>
      <c r="FW109" s="68"/>
      <c r="FX109" s="68"/>
      <c r="FY109" s="68"/>
      <c r="FZ109" s="68"/>
      <c r="GA109" s="68"/>
      <c r="GB109" s="68"/>
      <c r="GC109" s="68"/>
      <c r="GD109" s="68"/>
      <c r="GE109" s="68"/>
      <c r="GF109" s="68"/>
      <c r="GG109" s="68"/>
      <c r="GH109" s="68"/>
      <c r="GI109" s="68"/>
      <c r="GJ109" s="68"/>
      <c r="GK109" s="68"/>
      <c r="GL109" s="68"/>
      <c r="GM109" s="68"/>
      <c r="GN109" s="68"/>
      <c r="GO109" s="68"/>
      <c r="GP109" s="68"/>
      <c r="GQ109" s="68"/>
      <c r="GR109" s="68"/>
      <c r="GS109" s="68"/>
      <c r="GT109" s="68"/>
      <c r="GU109" s="68"/>
      <c r="GV109" s="68"/>
      <c r="GW109" s="68"/>
      <c r="GX109" s="68"/>
      <c r="GY109" s="68"/>
      <c r="GZ109" s="68"/>
      <c r="HA109" s="68"/>
      <c r="HB109" s="68"/>
      <c r="HC109" s="68"/>
      <c r="HD109" s="68"/>
      <c r="HE109" s="68"/>
      <c r="HF109" s="68"/>
      <c r="HG109" s="68"/>
      <c r="HH109" s="68"/>
      <c r="HI109" s="68"/>
      <c r="HJ109" s="68"/>
      <c r="HK109" s="68"/>
      <c r="HL109" s="68"/>
      <c r="HM109" s="68"/>
      <c r="HN109" s="68"/>
      <c r="HO109" s="68"/>
      <c r="HP109" s="68"/>
      <c r="HQ109" s="68"/>
      <c r="HR109" s="68"/>
      <c r="HS109" s="68"/>
      <c r="HT109" s="68"/>
      <c r="HU109" s="68"/>
      <c r="HV109" s="68"/>
      <c r="HW109" s="68"/>
      <c r="HX109" s="68"/>
      <c r="HY109" s="68"/>
      <c r="HZ109" s="68"/>
      <c r="IA109" s="68"/>
      <c r="IB109" s="68"/>
      <c r="IC109" s="68"/>
      <c r="ID109" s="68"/>
      <c r="IE109" s="68"/>
      <c r="IF109" s="68"/>
      <c r="IG109" s="68"/>
      <c r="IH109" s="68"/>
      <c r="II109" s="68"/>
      <c r="IJ109" s="68"/>
      <c r="IK109" s="68"/>
      <c r="IL109" s="68"/>
      <c r="IM109" s="68"/>
      <c r="IN109" s="68"/>
      <c r="IO109" s="68"/>
      <c r="IP109" s="68"/>
      <c r="IQ109" s="68"/>
      <c r="IR109" s="68"/>
      <c r="IS109" s="68"/>
      <c r="IT109" s="68"/>
      <c r="IU109" s="68"/>
      <c r="IV109" s="68"/>
      <c r="IW109" s="68"/>
      <c r="IX109" s="68"/>
      <c r="IY109" s="68"/>
      <c r="IZ109" s="68"/>
    </row>
    <row r="110" spans="1:260" ht="15.75" customHeight="1">
      <c r="A110" s="148"/>
      <c r="B110" s="103" t="str">
        <f t="shared" ref="B110:B112" si="89">IF(B109=0,"",B109)</f>
        <v/>
      </c>
      <c r="C110" s="103" t="str">
        <f t="shared" ref="C110:C112" si="90">IF(C109=0,"",C109)</f>
        <v/>
      </c>
      <c r="D110" s="103" t="str">
        <f t="shared" ref="D110:D112" si="91">IF(D109=0,"",D109)</f>
        <v/>
      </c>
      <c r="E110" s="112"/>
      <c r="F110" s="105" t="str">
        <f>IF(E110="","",VLOOKUP(E110,報名總表及收費!$I$29:$L$140,4))</f>
        <v/>
      </c>
      <c r="G110" s="106"/>
      <c r="H110" s="107" t="str">
        <f t="shared" ca="1" si="76"/>
        <v/>
      </c>
      <c r="I110" s="108"/>
      <c r="J110" s="103" t="str">
        <f t="shared" si="67"/>
        <v/>
      </c>
      <c r="K110" s="71"/>
      <c r="L110" s="71"/>
      <c r="M110" s="71"/>
      <c r="O110" s="68"/>
      <c r="P110" s="68"/>
      <c r="Q110" s="101" t="str">
        <f t="shared" ca="1" si="72"/>
        <v/>
      </c>
      <c r="R110" s="71" t="str">
        <f t="shared" si="73"/>
        <v/>
      </c>
      <c r="S110" s="71" t="e">
        <f t="shared" si="74"/>
        <v>#N/A</v>
      </c>
      <c r="T110" s="63" t="str">
        <f t="shared" si="68"/>
        <v/>
      </c>
      <c r="U110" s="68" t="e">
        <f t="shared" si="75"/>
        <v>#N/A</v>
      </c>
      <c r="V110" s="68"/>
      <c r="W110" s="68"/>
      <c r="X110" s="68"/>
      <c r="Y110" s="68"/>
      <c r="Z110" s="68"/>
      <c r="AA110" s="68"/>
      <c r="AB110" s="68"/>
      <c r="AC110" s="68"/>
      <c r="AD110" s="68"/>
      <c r="AE110" s="68"/>
      <c r="AF110" s="68"/>
      <c r="AG110" s="68"/>
      <c r="AH110" s="68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  <c r="BC110" s="68"/>
      <c r="BD110" s="68"/>
      <c r="BE110" s="68"/>
      <c r="BF110" s="68"/>
      <c r="BG110" s="68"/>
      <c r="BH110" s="68"/>
      <c r="BI110" s="68"/>
      <c r="BJ110" s="68"/>
      <c r="BK110" s="68"/>
      <c r="BL110" s="68"/>
      <c r="BM110" s="68"/>
      <c r="BN110" s="68"/>
      <c r="BO110" s="68"/>
      <c r="BP110" s="68"/>
      <c r="BQ110" s="68"/>
      <c r="BR110" s="68"/>
      <c r="BS110" s="68"/>
      <c r="BT110" s="68"/>
      <c r="BU110" s="68"/>
      <c r="BV110" s="68"/>
      <c r="BW110" s="68"/>
      <c r="BX110" s="68"/>
      <c r="BY110" s="68"/>
      <c r="BZ110" s="68"/>
      <c r="CA110" s="68"/>
      <c r="CB110" s="68"/>
      <c r="CC110" s="68"/>
      <c r="CD110" s="68"/>
      <c r="CE110" s="68"/>
      <c r="CF110" s="68"/>
      <c r="CG110" s="68"/>
      <c r="CH110" s="68"/>
      <c r="CI110" s="68"/>
      <c r="CJ110" s="68"/>
      <c r="CK110" s="68"/>
      <c r="CL110" s="68"/>
      <c r="CM110" s="68"/>
      <c r="CN110" s="68"/>
      <c r="CO110" s="68"/>
      <c r="CP110" s="68"/>
      <c r="CQ110" s="68"/>
      <c r="CR110" s="68"/>
      <c r="CS110" s="68"/>
      <c r="CT110" s="68"/>
      <c r="CU110" s="68"/>
      <c r="CV110" s="68"/>
      <c r="CW110" s="68"/>
      <c r="CX110" s="68"/>
      <c r="CY110" s="68"/>
      <c r="CZ110" s="68"/>
      <c r="DA110" s="68"/>
      <c r="DB110" s="68"/>
      <c r="DC110" s="68"/>
      <c r="DD110" s="68"/>
      <c r="DE110" s="68"/>
      <c r="DF110" s="68"/>
      <c r="DG110" s="68"/>
      <c r="DH110" s="68"/>
      <c r="DI110" s="68"/>
      <c r="DJ110" s="68"/>
      <c r="DK110" s="68"/>
      <c r="DL110" s="68"/>
      <c r="DM110" s="68"/>
      <c r="DN110" s="68"/>
      <c r="DO110" s="68"/>
      <c r="DP110" s="68"/>
      <c r="DQ110" s="68"/>
      <c r="DR110" s="68"/>
      <c r="DS110" s="68"/>
      <c r="DT110" s="68"/>
      <c r="DU110" s="68"/>
      <c r="DV110" s="68"/>
      <c r="DW110" s="68"/>
      <c r="DX110" s="68"/>
      <c r="DY110" s="68"/>
      <c r="DZ110" s="68"/>
      <c r="EA110" s="68"/>
      <c r="EB110" s="68"/>
      <c r="EC110" s="68"/>
      <c r="ED110" s="68"/>
      <c r="EE110" s="68"/>
      <c r="EF110" s="68"/>
      <c r="EG110" s="68"/>
      <c r="EH110" s="68"/>
      <c r="EI110" s="68"/>
      <c r="EJ110" s="68"/>
      <c r="EK110" s="68"/>
      <c r="EL110" s="68"/>
      <c r="EM110" s="68"/>
      <c r="EN110" s="68"/>
      <c r="EO110" s="68"/>
      <c r="EP110" s="68"/>
      <c r="EQ110" s="68"/>
      <c r="ER110" s="68"/>
      <c r="ES110" s="68"/>
      <c r="ET110" s="68"/>
      <c r="EU110" s="68"/>
      <c r="EV110" s="68"/>
      <c r="EW110" s="68"/>
      <c r="EX110" s="68"/>
      <c r="EY110" s="68"/>
      <c r="EZ110" s="68"/>
      <c r="FA110" s="68"/>
      <c r="FB110" s="68"/>
      <c r="FC110" s="68"/>
      <c r="FD110" s="68"/>
      <c r="FE110" s="68"/>
      <c r="FF110" s="68"/>
      <c r="FG110" s="68"/>
      <c r="FH110" s="68"/>
      <c r="FI110" s="68"/>
      <c r="FJ110" s="68"/>
      <c r="FK110" s="68"/>
      <c r="FL110" s="68"/>
      <c r="FM110" s="68"/>
      <c r="FN110" s="68"/>
      <c r="FO110" s="68"/>
      <c r="FP110" s="68"/>
      <c r="FQ110" s="68"/>
      <c r="FR110" s="68"/>
      <c r="FS110" s="68"/>
      <c r="FT110" s="68"/>
      <c r="FU110" s="68"/>
      <c r="FV110" s="68"/>
      <c r="FW110" s="68"/>
      <c r="FX110" s="68"/>
      <c r="FY110" s="68"/>
      <c r="FZ110" s="68"/>
      <c r="GA110" s="68"/>
      <c r="GB110" s="68"/>
      <c r="GC110" s="68"/>
      <c r="GD110" s="68"/>
      <c r="GE110" s="68"/>
      <c r="GF110" s="68"/>
      <c r="GG110" s="68"/>
      <c r="GH110" s="68"/>
      <c r="GI110" s="68"/>
      <c r="GJ110" s="68"/>
      <c r="GK110" s="68"/>
      <c r="GL110" s="68"/>
      <c r="GM110" s="68"/>
      <c r="GN110" s="68"/>
      <c r="GO110" s="68"/>
      <c r="GP110" s="68"/>
      <c r="GQ110" s="68"/>
      <c r="GR110" s="68"/>
      <c r="GS110" s="68"/>
      <c r="GT110" s="68"/>
      <c r="GU110" s="68"/>
      <c r="GV110" s="68"/>
      <c r="GW110" s="68"/>
      <c r="GX110" s="68"/>
      <c r="GY110" s="68"/>
      <c r="GZ110" s="68"/>
      <c r="HA110" s="68"/>
      <c r="HB110" s="68"/>
      <c r="HC110" s="68"/>
      <c r="HD110" s="68"/>
      <c r="HE110" s="68"/>
      <c r="HF110" s="68"/>
      <c r="HG110" s="68"/>
      <c r="HH110" s="68"/>
      <c r="HI110" s="68"/>
      <c r="HJ110" s="68"/>
      <c r="HK110" s="68"/>
      <c r="HL110" s="68"/>
      <c r="HM110" s="68"/>
      <c r="HN110" s="68"/>
      <c r="HO110" s="68"/>
      <c r="HP110" s="68"/>
      <c r="HQ110" s="68"/>
      <c r="HR110" s="68"/>
      <c r="HS110" s="68"/>
      <c r="HT110" s="68"/>
      <c r="HU110" s="68"/>
      <c r="HV110" s="68"/>
      <c r="HW110" s="68"/>
      <c r="HX110" s="68"/>
      <c r="HY110" s="68"/>
      <c r="HZ110" s="68"/>
      <c r="IA110" s="68"/>
      <c r="IB110" s="68"/>
      <c r="IC110" s="68"/>
      <c r="ID110" s="68"/>
      <c r="IE110" s="68"/>
      <c r="IF110" s="68"/>
      <c r="IG110" s="68"/>
      <c r="IH110" s="68"/>
      <c r="II110" s="68"/>
      <c r="IJ110" s="68"/>
      <c r="IK110" s="68"/>
      <c r="IL110" s="68"/>
      <c r="IM110" s="68"/>
      <c r="IN110" s="68"/>
      <c r="IO110" s="68"/>
      <c r="IP110" s="68"/>
      <c r="IQ110" s="68"/>
      <c r="IR110" s="68"/>
      <c r="IS110" s="68"/>
      <c r="IT110" s="68"/>
      <c r="IU110" s="68"/>
      <c r="IV110" s="68"/>
      <c r="IW110" s="68"/>
      <c r="IX110" s="68"/>
      <c r="IY110" s="68"/>
      <c r="IZ110" s="68"/>
    </row>
    <row r="111" spans="1:260" ht="15.75" customHeight="1">
      <c r="A111" s="148"/>
      <c r="B111" s="103" t="str">
        <f t="shared" si="89"/>
        <v/>
      </c>
      <c r="C111" s="103" t="str">
        <f t="shared" si="90"/>
        <v/>
      </c>
      <c r="D111" s="103" t="str">
        <f t="shared" si="91"/>
        <v/>
      </c>
      <c r="E111" s="112"/>
      <c r="F111" s="105" t="str">
        <f>IF(E111="","",VLOOKUP(E111,報名總表及收費!$I$29:$L$140,4))</f>
        <v/>
      </c>
      <c r="G111" s="106"/>
      <c r="H111" s="107" t="str">
        <f t="shared" ca="1" si="76"/>
        <v/>
      </c>
      <c r="I111" s="108"/>
      <c r="J111" s="103" t="str">
        <f t="shared" si="67"/>
        <v/>
      </c>
      <c r="K111" s="71"/>
      <c r="L111" s="71"/>
      <c r="M111" s="71"/>
      <c r="O111" s="68"/>
      <c r="P111" s="68"/>
      <c r="Q111" s="101" t="str">
        <f t="shared" ca="1" si="72"/>
        <v/>
      </c>
      <c r="R111" s="71" t="str">
        <f t="shared" si="73"/>
        <v/>
      </c>
      <c r="S111" s="71" t="e">
        <f t="shared" si="74"/>
        <v>#N/A</v>
      </c>
      <c r="T111" s="63" t="str">
        <f t="shared" si="68"/>
        <v/>
      </c>
      <c r="U111" s="68" t="e">
        <f t="shared" si="75"/>
        <v>#N/A</v>
      </c>
      <c r="V111" s="68"/>
      <c r="W111" s="68"/>
      <c r="X111" s="68"/>
      <c r="Y111" s="68"/>
      <c r="Z111" s="68"/>
      <c r="AA111" s="68"/>
      <c r="AB111" s="68"/>
      <c r="AC111" s="68"/>
      <c r="AD111" s="68"/>
      <c r="AE111" s="68"/>
      <c r="AF111" s="68"/>
      <c r="AG111" s="68"/>
      <c r="AH111" s="68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  <c r="BB111" s="68"/>
      <c r="BC111" s="68"/>
      <c r="BD111" s="68"/>
      <c r="BE111" s="68"/>
      <c r="BF111" s="68"/>
      <c r="BG111" s="68"/>
      <c r="BH111" s="68"/>
      <c r="BI111" s="68"/>
      <c r="BJ111" s="68"/>
      <c r="BK111" s="68"/>
      <c r="BL111" s="68"/>
      <c r="BM111" s="68"/>
      <c r="BN111" s="68"/>
      <c r="BO111" s="68"/>
      <c r="BP111" s="68"/>
      <c r="BQ111" s="68"/>
      <c r="BR111" s="68"/>
      <c r="BS111" s="68"/>
      <c r="BT111" s="68"/>
      <c r="BU111" s="68"/>
      <c r="BV111" s="68"/>
      <c r="BW111" s="68"/>
      <c r="BX111" s="68"/>
      <c r="BY111" s="68"/>
      <c r="BZ111" s="68"/>
      <c r="CA111" s="68"/>
      <c r="CB111" s="68"/>
      <c r="CC111" s="68"/>
      <c r="CD111" s="68"/>
      <c r="CE111" s="68"/>
      <c r="CF111" s="68"/>
      <c r="CG111" s="68"/>
      <c r="CH111" s="68"/>
      <c r="CI111" s="68"/>
      <c r="CJ111" s="68"/>
      <c r="CK111" s="68"/>
      <c r="CL111" s="68"/>
      <c r="CM111" s="68"/>
      <c r="CN111" s="68"/>
      <c r="CO111" s="68"/>
      <c r="CP111" s="68"/>
      <c r="CQ111" s="68"/>
      <c r="CR111" s="68"/>
      <c r="CS111" s="68"/>
      <c r="CT111" s="68"/>
      <c r="CU111" s="68"/>
      <c r="CV111" s="68"/>
      <c r="CW111" s="68"/>
      <c r="CX111" s="68"/>
      <c r="CY111" s="68"/>
      <c r="CZ111" s="68"/>
      <c r="DA111" s="68"/>
      <c r="DB111" s="68"/>
      <c r="DC111" s="68"/>
      <c r="DD111" s="68"/>
      <c r="DE111" s="68"/>
      <c r="DF111" s="68"/>
      <c r="DG111" s="68"/>
      <c r="DH111" s="68"/>
      <c r="DI111" s="68"/>
      <c r="DJ111" s="68"/>
      <c r="DK111" s="68"/>
      <c r="DL111" s="68"/>
      <c r="DM111" s="68"/>
      <c r="DN111" s="68"/>
      <c r="DO111" s="68"/>
      <c r="DP111" s="68"/>
      <c r="DQ111" s="68"/>
      <c r="DR111" s="68"/>
      <c r="DS111" s="68"/>
      <c r="DT111" s="68"/>
      <c r="DU111" s="68"/>
      <c r="DV111" s="68"/>
      <c r="DW111" s="68"/>
      <c r="DX111" s="68"/>
      <c r="DY111" s="68"/>
      <c r="DZ111" s="68"/>
      <c r="EA111" s="68"/>
      <c r="EB111" s="68"/>
      <c r="EC111" s="68"/>
      <c r="ED111" s="68"/>
      <c r="EE111" s="68"/>
      <c r="EF111" s="68"/>
      <c r="EG111" s="68"/>
      <c r="EH111" s="68"/>
      <c r="EI111" s="68"/>
      <c r="EJ111" s="68"/>
      <c r="EK111" s="68"/>
      <c r="EL111" s="68"/>
      <c r="EM111" s="68"/>
      <c r="EN111" s="68"/>
      <c r="EO111" s="68"/>
      <c r="EP111" s="68"/>
      <c r="EQ111" s="68"/>
      <c r="ER111" s="68"/>
      <c r="ES111" s="68"/>
      <c r="ET111" s="68"/>
      <c r="EU111" s="68"/>
      <c r="EV111" s="68"/>
      <c r="EW111" s="68"/>
      <c r="EX111" s="68"/>
      <c r="EY111" s="68"/>
      <c r="EZ111" s="68"/>
      <c r="FA111" s="68"/>
      <c r="FB111" s="68"/>
      <c r="FC111" s="68"/>
      <c r="FD111" s="68"/>
      <c r="FE111" s="68"/>
      <c r="FF111" s="68"/>
      <c r="FG111" s="68"/>
      <c r="FH111" s="68"/>
      <c r="FI111" s="68"/>
      <c r="FJ111" s="68"/>
      <c r="FK111" s="68"/>
      <c r="FL111" s="68"/>
      <c r="FM111" s="68"/>
      <c r="FN111" s="68"/>
      <c r="FO111" s="68"/>
      <c r="FP111" s="68"/>
      <c r="FQ111" s="68"/>
      <c r="FR111" s="68"/>
      <c r="FS111" s="68"/>
      <c r="FT111" s="68"/>
      <c r="FU111" s="68"/>
      <c r="FV111" s="68"/>
      <c r="FW111" s="68"/>
      <c r="FX111" s="68"/>
      <c r="FY111" s="68"/>
      <c r="FZ111" s="68"/>
      <c r="GA111" s="68"/>
      <c r="GB111" s="68"/>
      <c r="GC111" s="68"/>
      <c r="GD111" s="68"/>
      <c r="GE111" s="68"/>
      <c r="GF111" s="68"/>
      <c r="GG111" s="68"/>
      <c r="GH111" s="68"/>
      <c r="GI111" s="68"/>
      <c r="GJ111" s="68"/>
      <c r="GK111" s="68"/>
      <c r="GL111" s="68"/>
      <c r="GM111" s="68"/>
      <c r="GN111" s="68"/>
      <c r="GO111" s="68"/>
      <c r="GP111" s="68"/>
      <c r="GQ111" s="68"/>
      <c r="GR111" s="68"/>
      <c r="GS111" s="68"/>
      <c r="GT111" s="68"/>
      <c r="GU111" s="68"/>
      <c r="GV111" s="68"/>
      <c r="GW111" s="68"/>
      <c r="GX111" s="68"/>
      <c r="GY111" s="68"/>
      <c r="GZ111" s="68"/>
      <c r="HA111" s="68"/>
      <c r="HB111" s="68"/>
      <c r="HC111" s="68"/>
      <c r="HD111" s="68"/>
      <c r="HE111" s="68"/>
      <c r="HF111" s="68"/>
      <c r="HG111" s="68"/>
      <c r="HH111" s="68"/>
      <c r="HI111" s="68"/>
      <c r="HJ111" s="68"/>
      <c r="HK111" s="68"/>
      <c r="HL111" s="68"/>
      <c r="HM111" s="68"/>
      <c r="HN111" s="68"/>
      <c r="HO111" s="68"/>
      <c r="HP111" s="68"/>
      <c r="HQ111" s="68"/>
      <c r="HR111" s="68"/>
      <c r="HS111" s="68"/>
      <c r="HT111" s="68"/>
      <c r="HU111" s="68"/>
      <c r="HV111" s="68"/>
      <c r="HW111" s="68"/>
      <c r="HX111" s="68"/>
      <c r="HY111" s="68"/>
      <c r="HZ111" s="68"/>
      <c r="IA111" s="68"/>
      <c r="IB111" s="68"/>
      <c r="IC111" s="68"/>
      <c r="ID111" s="68"/>
      <c r="IE111" s="68"/>
      <c r="IF111" s="68"/>
      <c r="IG111" s="68"/>
      <c r="IH111" s="68"/>
      <c r="II111" s="68"/>
      <c r="IJ111" s="68"/>
      <c r="IK111" s="68"/>
      <c r="IL111" s="68"/>
      <c r="IM111" s="68"/>
      <c r="IN111" s="68"/>
      <c r="IO111" s="68"/>
      <c r="IP111" s="68"/>
      <c r="IQ111" s="68"/>
      <c r="IR111" s="68"/>
      <c r="IS111" s="68"/>
      <c r="IT111" s="68"/>
      <c r="IU111" s="68"/>
      <c r="IV111" s="68"/>
      <c r="IW111" s="68"/>
      <c r="IX111" s="68"/>
      <c r="IY111" s="68"/>
      <c r="IZ111" s="68"/>
    </row>
    <row r="112" spans="1:260" ht="15.75" customHeight="1">
      <c r="A112" s="148"/>
      <c r="B112" s="103" t="str">
        <f t="shared" si="89"/>
        <v/>
      </c>
      <c r="C112" s="103" t="str">
        <f t="shared" si="90"/>
        <v/>
      </c>
      <c r="D112" s="103" t="str">
        <f t="shared" si="91"/>
        <v/>
      </c>
      <c r="E112" s="112"/>
      <c r="F112" s="105" t="str">
        <f>IF(E112="","",VLOOKUP(E112,報名總表及收費!$I$29:$L$140,4))</f>
        <v/>
      </c>
      <c r="G112" s="106"/>
      <c r="H112" s="107" t="str">
        <f t="shared" ca="1" si="76"/>
        <v/>
      </c>
      <c r="I112" s="108"/>
      <c r="J112" s="103" t="str">
        <f t="shared" si="67"/>
        <v/>
      </c>
      <c r="K112" s="71"/>
      <c r="L112" s="71"/>
      <c r="M112" s="71"/>
      <c r="O112" s="68"/>
      <c r="P112" s="68"/>
      <c r="Q112" s="101" t="str">
        <f t="shared" ca="1" si="72"/>
        <v/>
      </c>
      <c r="R112" s="71" t="str">
        <f t="shared" si="73"/>
        <v/>
      </c>
      <c r="S112" s="71" t="e">
        <f t="shared" si="74"/>
        <v>#N/A</v>
      </c>
      <c r="T112" s="63" t="str">
        <f t="shared" si="68"/>
        <v/>
      </c>
      <c r="U112" s="68" t="e">
        <f t="shared" si="75"/>
        <v>#N/A</v>
      </c>
      <c r="V112" s="68"/>
      <c r="W112" s="68"/>
      <c r="X112" s="68"/>
      <c r="Y112" s="68"/>
      <c r="Z112" s="68"/>
      <c r="AA112" s="68"/>
      <c r="AB112" s="68"/>
      <c r="AC112" s="68"/>
      <c r="AD112" s="68"/>
      <c r="AE112" s="68"/>
      <c r="AF112" s="68"/>
      <c r="AG112" s="68"/>
      <c r="AH112" s="68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  <c r="BB112" s="68"/>
      <c r="BC112" s="68"/>
      <c r="BD112" s="68"/>
      <c r="BE112" s="68"/>
      <c r="BF112" s="68"/>
      <c r="BG112" s="68"/>
      <c r="BH112" s="68"/>
      <c r="BI112" s="68"/>
      <c r="BJ112" s="68"/>
      <c r="BK112" s="68"/>
      <c r="BL112" s="68"/>
      <c r="BM112" s="68"/>
      <c r="BN112" s="68"/>
      <c r="BO112" s="68"/>
      <c r="BP112" s="68"/>
      <c r="BQ112" s="68"/>
      <c r="BR112" s="68"/>
      <c r="BS112" s="68"/>
      <c r="BT112" s="68"/>
      <c r="BU112" s="68"/>
      <c r="BV112" s="68"/>
      <c r="BW112" s="68"/>
      <c r="BX112" s="68"/>
      <c r="BY112" s="68"/>
      <c r="BZ112" s="68"/>
      <c r="CA112" s="68"/>
      <c r="CB112" s="68"/>
      <c r="CC112" s="68"/>
      <c r="CD112" s="68"/>
      <c r="CE112" s="68"/>
      <c r="CF112" s="68"/>
      <c r="CG112" s="68"/>
      <c r="CH112" s="68"/>
      <c r="CI112" s="68"/>
      <c r="CJ112" s="68"/>
      <c r="CK112" s="68"/>
      <c r="CL112" s="68"/>
      <c r="CM112" s="68"/>
      <c r="CN112" s="68"/>
      <c r="CO112" s="68"/>
      <c r="CP112" s="68"/>
      <c r="CQ112" s="68"/>
      <c r="CR112" s="68"/>
      <c r="CS112" s="68"/>
      <c r="CT112" s="68"/>
      <c r="CU112" s="68"/>
      <c r="CV112" s="68"/>
      <c r="CW112" s="68"/>
      <c r="CX112" s="68"/>
      <c r="CY112" s="68"/>
      <c r="CZ112" s="68"/>
      <c r="DA112" s="68"/>
      <c r="DB112" s="68"/>
      <c r="DC112" s="68"/>
      <c r="DD112" s="68"/>
      <c r="DE112" s="68"/>
      <c r="DF112" s="68"/>
      <c r="DG112" s="68"/>
      <c r="DH112" s="68"/>
      <c r="DI112" s="68"/>
      <c r="DJ112" s="68"/>
      <c r="DK112" s="68"/>
      <c r="DL112" s="68"/>
      <c r="DM112" s="68"/>
      <c r="DN112" s="68"/>
      <c r="DO112" s="68"/>
      <c r="DP112" s="68"/>
      <c r="DQ112" s="68"/>
      <c r="DR112" s="68"/>
      <c r="DS112" s="68"/>
      <c r="DT112" s="68"/>
      <c r="DU112" s="68"/>
      <c r="DV112" s="68"/>
      <c r="DW112" s="68"/>
      <c r="DX112" s="68"/>
      <c r="DY112" s="68"/>
      <c r="DZ112" s="68"/>
      <c r="EA112" s="68"/>
      <c r="EB112" s="68"/>
      <c r="EC112" s="68"/>
      <c r="ED112" s="68"/>
      <c r="EE112" s="68"/>
      <c r="EF112" s="68"/>
      <c r="EG112" s="68"/>
      <c r="EH112" s="68"/>
      <c r="EI112" s="68"/>
      <c r="EJ112" s="68"/>
      <c r="EK112" s="68"/>
      <c r="EL112" s="68"/>
      <c r="EM112" s="68"/>
      <c r="EN112" s="68"/>
      <c r="EO112" s="68"/>
      <c r="EP112" s="68"/>
      <c r="EQ112" s="68"/>
      <c r="ER112" s="68"/>
      <c r="ES112" s="68"/>
      <c r="ET112" s="68"/>
      <c r="EU112" s="68"/>
      <c r="EV112" s="68"/>
      <c r="EW112" s="68"/>
      <c r="EX112" s="68"/>
      <c r="EY112" s="68"/>
      <c r="EZ112" s="68"/>
      <c r="FA112" s="68"/>
      <c r="FB112" s="68"/>
      <c r="FC112" s="68"/>
      <c r="FD112" s="68"/>
      <c r="FE112" s="68"/>
      <c r="FF112" s="68"/>
      <c r="FG112" s="68"/>
      <c r="FH112" s="68"/>
      <c r="FI112" s="68"/>
      <c r="FJ112" s="68"/>
      <c r="FK112" s="68"/>
      <c r="FL112" s="68"/>
      <c r="FM112" s="68"/>
      <c r="FN112" s="68"/>
      <c r="FO112" s="68"/>
      <c r="FP112" s="68"/>
      <c r="FQ112" s="68"/>
      <c r="FR112" s="68"/>
      <c r="FS112" s="68"/>
      <c r="FT112" s="68"/>
      <c r="FU112" s="68"/>
      <c r="FV112" s="68"/>
      <c r="FW112" s="68"/>
      <c r="FX112" s="68"/>
      <c r="FY112" s="68"/>
      <c r="FZ112" s="68"/>
      <c r="GA112" s="68"/>
      <c r="GB112" s="68"/>
      <c r="GC112" s="68"/>
      <c r="GD112" s="68"/>
      <c r="GE112" s="68"/>
      <c r="GF112" s="68"/>
      <c r="GG112" s="68"/>
      <c r="GH112" s="68"/>
      <c r="GI112" s="68"/>
      <c r="GJ112" s="68"/>
      <c r="GK112" s="68"/>
      <c r="GL112" s="68"/>
      <c r="GM112" s="68"/>
      <c r="GN112" s="68"/>
      <c r="GO112" s="68"/>
      <c r="GP112" s="68"/>
      <c r="GQ112" s="68"/>
      <c r="GR112" s="68"/>
      <c r="GS112" s="68"/>
      <c r="GT112" s="68"/>
      <c r="GU112" s="68"/>
      <c r="GV112" s="68"/>
      <c r="GW112" s="68"/>
      <c r="GX112" s="68"/>
      <c r="GY112" s="68"/>
      <c r="GZ112" s="68"/>
      <c r="HA112" s="68"/>
      <c r="HB112" s="68"/>
      <c r="HC112" s="68"/>
      <c r="HD112" s="68"/>
      <c r="HE112" s="68"/>
      <c r="HF112" s="68"/>
      <c r="HG112" s="68"/>
      <c r="HH112" s="68"/>
      <c r="HI112" s="68"/>
      <c r="HJ112" s="68"/>
      <c r="HK112" s="68"/>
      <c r="HL112" s="68"/>
      <c r="HM112" s="68"/>
      <c r="HN112" s="68"/>
      <c r="HO112" s="68"/>
      <c r="HP112" s="68"/>
      <c r="HQ112" s="68"/>
      <c r="HR112" s="68"/>
      <c r="HS112" s="68"/>
      <c r="HT112" s="68"/>
      <c r="HU112" s="68"/>
      <c r="HV112" s="68"/>
      <c r="HW112" s="68"/>
      <c r="HX112" s="68"/>
      <c r="HY112" s="68"/>
      <c r="HZ112" s="68"/>
      <c r="IA112" s="68"/>
      <c r="IB112" s="68"/>
      <c r="IC112" s="68"/>
      <c r="ID112" s="68"/>
      <c r="IE112" s="68"/>
      <c r="IF112" s="68"/>
      <c r="IG112" s="68"/>
      <c r="IH112" s="68"/>
      <c r="II112" s="68"/>
      <c r="IJ112" s="68"/>
      <c r="IK112" s="68"/>
      <c r="IL112" s="68"/>
      <c r="IM112" s="68"/>
      <c r="IN112" s="68"/>
      <c r="IO112" s="68"/>
      <c r="IP112" s="68"/>
      <c r="IQ112" s="68"/>
      <c r="IR112" s="68"/>
      <c r="IS112" s="68"/>
      <c r="IT112" s="68"/>
      <c r="IU112" s="68"/>
      <c r="IV112" s="68"/>
      <c r="IW112" s="68"/>
      <c r="IX112" s="68"/>
      <c r="IY112" s="68"/>
      <c r="IZ112" s="68"/>
    </row>
    <row r="113" spans="1:260" ht="15.75" customHeight="1">
      <c r="A113" s="147" t="s">
        <v>74</v>
      </c>
      <c r="B113" s="95"/>
      <c r="C113" s="95"/>
      <c r="D113" s="95"/>
      <c r="E113" s="96"/>
      <c r="F113" s="97" t="str">
        <f>IF(E113="","",VLOOKUP(E113,報名總表及收費!$I$29:$L$140,4))</f>
        <v/>
      </c>
      <c r="G113" s="102"/>
      <c r="H113" s="99" t="str">
        <f t="shared" ca="1" si="76"/>
        <v/>
      </c>
      <c r="I113" s="100"/>
      <c r="J113" s="94" t="str">
        <f t="shared" si="67"/>
        <v/>
      </c>
      <c r="K113" s="71"/>
      <c r="L113" s="71"/>
      <c r="M113" s="71"/>
      <c r="O113" s="68"/>
      <c r="P113" s="68"/>
      <c r="Q113" s="101" t="str">
        <f t="shared" ca="1" si="72"/>
        <v/>
      </c>
      <c r="R113" s="71" t="str">
        <f t="shared" si="73"/>
        <v/>
      </c>
      <c r="S113" s="71" t="str">
        <f t="shared" si="74"/>
        <v/>
      </c>
      <c r="T113" s="63" t="str">
        <f t="shared" si="68"/>
        <v/>
      </c>
      <c r="U113" s="68" t="str">
        <f t="shared" si="75"/>
        <v/>
      </c>
      <c r="V113" s="68"/>
      <c r="W113" s="68"/>
      <c r="X113" s="68"/>
      <c r="Y113" s="68"/>
      <c r="Z113" s="68"/>
      <c r="AA113" s="68"/>
      <c r="AB113" s="68"/>
      <c r="AC113" s="68"/>
      <c r="AD113" s="68"/>
      <c r="AE113" s="68"/>
      <c r="AF113" s="68"/>
      <c r="AG113" s="68"/>
      <c r="AH113" s="68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  <c r="BB113" s="68"/>
      <c r="BC113" s="68"/>
      <c r="BD113" s="68"/>
      <c r="BE113" s="68"/>
      <c r="BF113" s="68"/>
      <c r="BG113" s="68"/>
      <c r="BH113" s="68"/>
      <c r="BI113" s="68"/>
      <c r="BJ113" s="68"/>
      <c r="BK113" s="68"/>
      <c r="BL113" s="68"/>
      <c r="BM113" s="68"/>
      <c r="BN113" s="68"/>
      <c r="BO113" s="68"/>
      <c r="BP113" s="68"/>
      <c r="BQ113" s="68"/>
      <c r="BR113" s="68"/>
      <c r="BS113" s="68"/>
      <c r="BT113" s="68"/>
      <c r="BU113" s="68"/>
      <c r="BV113" s="68"/>
      <c r="BW113" s="68"/>
      <c r="BX113" s="68"/>
      <c r="BY113" s="68"/>
      <c r="BZ113" s="68"/>
      <c r="CA113" s="68"/>
      <c r="CB113" s="68"/>
      <c r="CC113" s="68"/>
      <c r="CD113" s="68"/>
      <c r="CE113" s="68"/>
      <c r="CF113" s="68"/>
      <c r="CG113" s="68"/>
      <c r="CH113" s="68"/>
      <c r="CI113" s="68"/>
      <c r="CJ113" s="68"/>
      <c r="CK113" s="68"/>
      <c r="CL113" s="68"/>
      <c r="CM113" s="68"/>
      <c r="CN113" s="68"/>
      <c r="CO113" s="68"/>
      <c r="CP113" s="68"/>
      <c r="CQ113" s="68"/>
      <c r="CR113" s="68"/>
      <c r="CS113" s="68"/>
      <c r="CT113" s="68"/>
      <c r="CU113" s="68"/>
      <c r="CV113" s="68"/>
      <c r="CW113" s="68"/>
      <c r="CX113" s="68"/>
      <c r="CY113" s="68"/>
      <c r="CZ113" s="68"/>
      <c r="DA113" s="68"/>
      <c r="DB113" s="68"/>
      <c r="DC113" s="68"/>
      <c r="DD113" s="68"/>
      <c r="DE113" s="68"/>
      <c r="DF113" s="68"/>
      <c r="DG113" s="68"/>
      <c r="DH113" s="68"/>
      <c r="DI113" s="68"/>
      <c r="DJ113" s="68"/>
      <c r="DK113" s="68"/>
      <c r="DL113" s="68"/>
      <c r="DM113" s="68"/>
      <c r="DN113" s="68"/>
      <c r="DO113" s="68"/>
      <c r="DP113" s="68"/>
      <c r="DQ113" s="68"/>
      <c r="DR113" s="68"/>
      <c r="DS113" s="68"/>
      <c r="DT113" s="68"/>
      <c r="DU113" s="68"/>
      <c r="DV113" s="68"/>
      <c r="DW113" s="68"/>
      <c r="DX113" s="68"/>
      <c r="DY113" s="68"/>
      <c r="DZ113" s="68"/>
      <c r="EA113" s="68"/>
      <c r="EB113" s="68"/>
      <c r="EC113" s="68"/>
      <c r="ED113" s="68"/>
      <c r="EE113" s="68"/>
      <c r="EF113" s="68"/>
      <c r="EG113" s="68"/>
      <c r="EH113" s="68"/>
      <c r="EI113" s="68"/>
      <c r="EJ113" s="68"/>
      <c r="EK113" s="68"/>
      <c r="EL113" s="68"/>
      <c r="EM113" s="68"/>
      <c r="EN113" s="68"/>
      <c r="EO113" s="68"/>
      <c r="EP113" s="68"/>
      <c r="EQ113" s="68"/>
      <c r="ER113" s="68"/>
      <c r="ES113" s="68"/>
      <c r="ET113" s="68"/>
      <c r="EU113" s="68"/>
      <c r="EV113" s="68"/>
      <c r="EW113" s="68"/>
      <c r="EX113" s="68"/>
      <c r="EY113" s="68"/>
      <c r="EZ113" s="68"/>
      <c r="FA113" s="68"/>
      <c r="FB113" s="68"/>
      <c r="FC113" s="68"/>
      <c r="FD113" s="68"/>
      <c r="FE113" s="68"/>
      <c r="FF113" s="68"/>
      <c r="FG113" s="68"/>
      <c r="FH113" s="68"/>
      <c r="FI113" s="68"/>
      <c r="FJ113" s="68"/>
      <c r="FK113" s="68"/>
      <c r="FL113" s="68"/>
      <c r="FM113" s="68"/>
      <c r="FN113" s="68"/>
      <c r="FO113" s="68"/>
      <c r="FP113" s="68"/>
      <c r="FQ113" s="68"/>
      <c r="FR113" s="68"/>
      <c r="FS113" s="68"/>
      <c r="FT113" s="68"/>
      <c r="FU113" s="68"/>
      <c r="FV113" s="68"/>
      <c r="FW113" s="68"/>
      <c r="FX113" s="68"/>
      <c r="FY113" s="68"/>
      <c r="FZ113" s="68"/>
      <c r="GA113" s="68"/>
      <c r="GB113" s="68"/>
      <c r="GC113" s="68"/>
      <c r="GD113" s="68"/>
      <c r="GE113" s="68"/>
      <c r="GF113" s="68"/>
      <c r="GG113" s="68"/>
      <c r="GH113" s="68"/>
      <c r="GI113" s="68"/>
      <c r="GJ113" s="68"/>
      <c r="GK113" s="68"/>
      <c r="GL113" s="68"/>
      <c r="GM113" s="68"/>
      <c r="GN113" s="68"/>
      <c r="GO113" s="68"/>
      <c r="GP113" s="68"/>
      <c r="GQ113" s="68"/>
      <c r="GR113" s="68"/>
      <c r="GS113" s="68"/>
      <c r="GT113" s="68"/>
      <c r="GU113" s="68"/>
      <c r="GV113" s="68"/>
      <c r="GW113" s="68"/>
      <c r="GX113" s="68"/>
      <c r="GY113" s="68"/>
      <c r="GZ113" s="68"/>
      <c r="HA113" s="68"/>
      <c r="HB113" s="68"/>
      <c r="HC113" s="68"/>
      <c r="HD113" s="68"/>
      <c r="HE113" s="68"/>
      <c r="HF113" s="68"/>
      <c r="HG113" s="68"/>
      <c r="HH113" s="68"/>
      <c r="HI113" s="68"/>
      <c r="HJ113" s="68"/>
      <c r="HK113" s="68"/>
      <c r="HL113" s="68"/>
      <c r="HM113" s="68"/>
      <c r="HN113" s="68"/>
      <c r="HO113" s="68"/>
      <c r="HP113" s="68"/>
      <c r="HQ113" s="68"/>
      <c r="HR113" s="68"/>
      <c r="HS113" s="68"/>
      <c r="HT113" s="68"/>
      <c r="HU113" s="68"/>
      <c r="HV113" s="68"/>
      <c r="HW113" s="68"/>
      <c r="HX113" s="68"/>
      <c r="HY113" s="68"/>
      <c r="HZ113" s="68"/>
      <c r="IA113" s="68"/>
      <c r="IB113" s="68"/>
      <c r="IC113" s="68"/>
      <c r="ID113" s="68"/>
      <c r="IE113" s="68"/>
      <c r="IF113" s="68"/>
      <c r="IG113" s="68"/>
      <c r="IH113" s="68"/>
      <c r="II113" s="68"/>
      <c r="IJ113" s="68"/>
      <c r="IK113" s="68"/>
      <c r="IL113" s="68"/>
      <c r="IM113" s="68"/>
      <c r="IN113" s="68"/>
      <c r="IO113" s="68"/>
      <c r="IP113" s="68"/>
      <c r="IQ113" s="68"/>
      <c r="IR113" s="68"/>
      <c r="IS113" s="68"/>
      <c r="IT113" s="68"/>
      <c r="IU113" s="68"/>
      <c r="IV113" s="68"/>
      <c r="IW113" s="68"/>
      <c r="IX113" s="68"/>
      <c r="IY113" s="68"/>
      <c r="IZ113" s="68"/>
    </row>
    <row r="114" spans="1:260" ht="15.75" customHeight="1">
      <c r="A114" s="147"/>
      <c r="B114" s="94" t="str">
        <f t="shared" ref="B114:B116" si="92">IF(B113=0,"",B113)</f>
        <v/>
      </c>
      <c r="C114" s="94" t="str">
        <f t="shared" ref="C114:C116" si="93">IF(C113=0,"",C113)</f>
        <v/>
      </c>
      <c r="D114" s="94" t="str">
        <f t="shared" ref="D114:D116" si="94">IF(D113=0,"",D113)</f>
        <v/>
      </c>
      <c r="E114" s="96"/>
      <c r="F114" s="97" t="str">
        <f>IF(E114="","",VLOOKUP(E114,報名總表及收費!$I$29:$L$140,4))</f>
        <v/>
      </c>
      <c r="G114" s="102"/>
      <c r="H114" s="99" t="str">
        <f t="shared" ca="1" si="76"/>
        <v/>
      </c>
      <c r="I114" s="100"/>
      <c r="J114" s="94" t="str">
        <f t="shared" si="67"/>
        <v/>
      </c>
      <c r="K114" s="71"/>
      <c r="L114" s="71"/>
      <c r="M114" s="71"/>
      <c r="O114" s="68"/>
      <c r="P114" s="68"/>
      <c r="Q114" s="101" t="str">
        <f t="shared" ca="1" si="72"/>
        <v/>
      </c>
      <c r="R114" s="71" t="str">
        <f t="shared" si="73"/>
        <v/>
      </c>
      <c r="S114" s="71" t="e">
        <f t="shared" si="74"/>
        <v>#N/A</v>
      </c>
      <c r="T114" s="63" t="str">
        <f t="shared" si="68"/>
        <v/>
      </c>
      <c r="U114" s="68" t="e">
        <f t="shared" si="75"/>
        <v>#N/A</v>
      </c>
      <c r="V114" s="68"/>
      <c r="W114" s="68"/>
      <c r="X114" s="68"/>
      <c r="Y114" s="68"/>
      <c r="Z114" s="68"/>
      <c r="AA114" s="68"/>
      <c r="AB114" s="68"/>
      <c r="AC114" s="68"/>
      <c r="AD114" s="68"/>
      <c r="AE114" s="68"/>
      <c r="AF114" s="68"/>
      <c r="AG114" s="68"/>
      <c r="AH114" s="68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  <c r="BB114" s="68"/>
      <c r="BC114" s="68"/>
      <c r="BD114" s="68"/>
      <c r="BE114" s="68"/>
      <c r="BF114" s="68"/>
      <c r="BG114" s="68"/>
      <c r="BH114" s="68"/>
      <c r="BI114" s="68"/>
      <c r="BJ114" s="68"/>
      <c r="BK114" s="68"/>
      <c r="BL114" s="68"/>
      <c r="BM114" s="68"/>
      <c r="BN114" s="68"/>
      <c r="BO114" s="68"/>
      <c r="BP114" s="68"/>
      <c r="BQ114" s="68"/>
      <c r="BR114" s="68"/>
      <c r="BS114" s="68"/>
      <c r="BT114" s="68"/>
      <c r="BU114" s="68"/>
      <c r="BV114" s="68"/>
      <c r="BW114" s="68"/>
      <c r="BX114" s="68"/>
      <c r="BY114" s="68"/>
      <c r="BZ114" s="68"/>
      <c r="CA114" s="68"/>
      <c r="CB114" s="68"/>
      <c r="CC114" s="68"/>
      <c r="CD114" s="68"/>
      <c r="CE114" s="68"/>
      <c r="CF114" s="68"/>
      <c r="CG114" s="68"/>
      <c r="CH114" s="68"/>
      <c r="CI114" s="68"/>
      <c r="CJ114" s="68"/>
      <c r="CK114" s="68"/>
      <c r="CL114" s="68"/>
      <c r="CM114" s="68"/>
      <c r="CN114" s="68"/>
      <c r="CO114" s="68"/>
      <c r="CP114" s="68"/>
      <c r="CQ114" s="68"/>
      <c r="CR114" s="68"/>
      <c r="CS114" s="68"/>
      <c r="CT114" s="68"/>
      <c r="CU114" s="68"/>
      <c r="CV114" s="68"/>
      <c r="CW114" s="68"/>
      <c r="CX114" s="68"/>
      <c r="CY114" s="68"/>
      <c r="CZ114" s="68"/>
      <c r="DA114" s="68"/>
      <c r="DB114" s="68"/>
      <c r="DC114" s="68"/>
      <c r="DD114" s="68"/>
      <c r="DE114" s="68"/>
      <c r="DF114" s="68"/>
      <c r="DG114" s="68"/>
      <c r="DH114" s="68"/>
      <c r="DI114" s="68"/>
      <c r="DJ114" s="68"/>
      <c r="DK114" s="68"/>
      <c r="DL114" s="68"/>
      <c r="DM114" s="68"/>
      <c r="DN114" s="68"/>
      <c r="DO114" s="68"/>
      <c r="DP114" s="68"/>
      <c r="DQ114" s="68"/>
      <c r="DR114" s="68"/>
      <c r="DS114" s="68"/>
      <c r="DT114" s="68"/>
      <c r="DU114" s="68"/>
      <c r="DV114" s="68"/>
      <c r="DW114" s="68"/>
      <c r="DX114" s="68"/>
      <c r="DY114" s="68"/>
      <c r="DZ114" s="68"/>
      <c r="EA114" s="68"/>
      <c r="EB114" s="68"/>
      <c r="EC114" s="68"/>
      <c r="ED114" s="68"/>
      <c r="EE114" s="68"/>
      <c r="EF114" s="68"/>
      <c r="EG114" s="68"/>
      <c r="EH114" s="68"/>
      <c r="EI114" s="68"/>
      <c r="EJ114" s="68"/>
      <c r="EK114" s="68"/>
      <c r="EL114" s="68"/>
      <c r="EM114" s="68"/>
      <c r="EN114" s="68"/>
      <c r="EO114" s="68"/>
      <c r="EP114" s="68"/>
      <c r="EQ114" s="68"/>
      <c r="ER114" s="68"/>
      <c r="ES114" s="68"/>
      <c r="ET114" s="68"/>
      <c r="EU114" s="68"/>
      <c r="EV114" s="68"/>
      <c r="EW114" s="68"/>
      <c r="EX114" s="68"/>
      <c r="EY114" s="68"/>
      <c r="EZ114" s="68"/>
      <c r="FA114" s="68"/>
      <c r="FB114" s="68"/>
      <c r="FC114" s="68"/>
      <c r="FD114" s="68"/>
      <c r="FE114" s="68"/>
      <c r="FF114" s="68"/>
      <c r="FG114" s="68"/>
      <c r="FH114" s="68"/>
      <c r="FI114" s="68"/>
      <c r="FJ114" s="68"/>
      <c r="FK114" s="68"/>
      <c r="FL114" s="68"/>
      <c r="FM114" s="68"/>
      <c r="FN114" s="68"/>
      <c r="FO114" s="68"/>
      <c r="FP114" s="68"/>
      <c r="FQ114" s="68"/>
      <c r="FR114" s="68"/>
      <c r="FS114" s="68"/>
      <c r="FT114" s="68"/>
      <c r="FU114" s="68"/>
      <c r="FV114" s="68"/>
      <c r="FW114" s="68"/>
      <c r="FX114" s="68"/>
      <c r="FY114" s="68"/>
      <c r="FZ114" s="68"/>
      <c r="GA114" s="68"/>
      <c r="GB114" s="68"/>
      <c r="GC114" s="68"/>
      <c r="GD114" s="68"/>
      <c r="GE114" s="68"/>
      <c r="GF114" s="68"/>
      <c r="GG114" s="68"/>
      <c r="GH114" s="68"/>
      <c r="GI114" s="68"/>
      <c r="GJ114" s="68"/>
      <c r="GK114" s="68"/>
      <c r="GL114" s="68"/>
      <c r="GM114" s="68"/>
      <c r="GN114" s="68"/>
      <c r="GO114" s="68"/>
      <c r="GP114" s="68"/>
      <c r="GQ114" s="68"/>
      <c r="GR114" s="68"/>
      <c r="GS114" s="68"/>
      <c r="GT114" s="68"/>
      <c r="GU114" s="68"/>
      <c r="GV114" s="68"/>
      <c r="GW114" s="68"/>
      <c r="GX114" s="68"/>
      <c r="GY114" s="68"/>
      <c r="GZ114" s="68"/>
      <c r="HA114" s="68"/>
      <c r="HB114" s="68"/>
      <c r="HC114" s="68"/>
      <c r="HD114" s="68"/>
      <c r="HE114" s="68"/>
      <c r="HF114" s="68"/>
      <c r="HG114" s="68"/>
      <c r="HH114" s="68"/>
      <c r="HI114" s="68"/>
      <c r="HJ114" s="68"/>
      <c r="HK114" s="68"/>
      <c r="HL114" s="68"/>
      <c r="HM114" s="68"/>
      <c r="HN114" s="68"/>
      <c r="HO114" s="68"/>
      <c r="HP114" s="68"/>
      <c r="HQ114" s="68"/>
      <c r="HR114" s="68"/>
      <c r="HS114" s="68"/>
      <c r="HT114" s="68"/>
      <c r="HU114" s="68"/>
      <c r="HV114" s="68"/>
      <c r="HW114" s="68"/>
      <c r="HX114" s="68"/>
      <c r="HY114" s="68"/>
      <c r="HZ114" s="68"/>
      <c r="IA114" s="68"/>
      <c r="IB114" s="68"/>
      <c r="IC114" s="68"/>
      <c r="ID114" s="68"/>
      <c r="IE114" s="68"/>
      <c r="IF114" s="68"/>
      <c r="IG114" s="68"/>
      <c r="IH114" s="68"/>
      <c r="II114" s="68"/>
      <c r="IJ114" s="68"/>
      <c r="IK114" s="68"/>
      <c r="IL114" s="68"/>
      <c r="IM114" s="68"/>
      <c r="IN114" s="68"/>
      <c r="IO114" s="68"/>
      <c r="IP114" s="68"/>
      <c r="IQ114" s="68"/>
      <c r="IR114" s="68"/>
      <c r="IS114" s="68"/>
      <c r="IT114" s="68"/>
      <c r="IU114" s="68"/>
      <c r="IV114" s="68"/>
      <c r="IW114" s="68"/>
      <c r="IX114" s="68"/>
      <c r="IY114" s="68"/>
      <c r="IZ114" s="68"/>
    </row>
    <row r="115" spans="1:260" ht="15.75" customHeight="1">
      <c r="A115" s="147"/>
      <c r="B115" s="94" t="str">
        <f t="shared" si="92"/>
        <v/>
      </c>
      <c r="C115" s="94" t="str">
        <f t="shared" si="93"/>
        <v/>
      </c>
      <c r="D115" s="94" t="str">
        <f t="shared" si="94"/>
        <v/>
      </c>
      <c r="E115" s="96"/>
      <c r="F115" s="97" t="str">
        <f>IF(E115="","",VLOOKUP(E115,報名總表及收費!$I$29:$L$140,4))</f>
        <v/>
      </c>
      <c r="G115" s="102"/>
      <c r="H115" s="99" t="str">
        <f t="shared" ca="1" si="76"/>
        <v/>
      </c>
      <c r="I115" s="100"/>
      <c r="J115" s="94" t="str">
        <f t="shared" si="67"/>
        <v/>
      </c>
      <c r="K115" s="71"/>
      <c r="L115" s="71"/>
      <c r="M115" s="71"/>
      <c r="O115" s="68"/>
      <c r="P115" s="68"/>
      <c r="Q115" s="101" t="str">
        <f t="shared" ca="1" si="72"/>
        <v/>
      </c>
      <c r="R115" s="71" t="str">
        <f t="shared" si="73"/>
        <v/>
      </c>
      <c r="S115" s="71" t="e">
        <f t="shared" si="74"/>
        <v>#N/A</v>
      </c>
      <c r="T115" s="63" t="str">
        <f t="shared" si="68"/>
        <v/>
      </c>
      <c r="U115" s="68" t="e">
        <f t="shared" si="75"/>
        <v>#N/A</v>
      </c>
      <c r="V115" s="68"/>
      <c r="W115" s="68"/>
      <c r="X115" s="68"/>
      <c r="Y115" s="68"/>
      <c r="Z115" s="68"/>
      <c r="AA115" s="68"/>
      <c r="AB115" s="68"/>
      <c r="AC115" s="68"/>
      <c r="AD115" s="68"/>
      <c r="AE115" s="68"/>
      <c r="AF115" s="68"/>
      <c r="AG115" s="68"/>
      <c r="AH115" s="68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  <c r="BB115" s="68"/>
      <c r="BC115" s="68"/>
      <c r="BD115" s="68"/>
      <c r="BE115" s="68"/>
      <c r="BF115" s="68"/>
      <c r="BG115" s="68"/>
      <c r="BH115" s="68"/>
      <c r="BI115" s="68"/>
      <c r="BJ115" s="68"/>
      <c r="BK115" s="68"/>
      <c r="BL115" s="68"/>
      <c r="BM115" s="68"/>
      <c r="BN115" s="68"/>
      <c r="BO115" s="68"/>
      <c r="BP115" s="68"/>
      <c r="BQ115" s="68"/>
      <c r="BR115" s="68"/>
      <c r="BS115" s="68"/>
      <c r="BT115" s="68"/>
      <c r="BU115" s="68"/>
      <c r="BV115" s="68"/>
      <c r="BW115" s="68"/>
      <c r="BX115" s="68"/>
      <c r="BY115" s="68"/>
      <c r="BZ115" s="68"/>
      <c r="CA115" s="68"/>
      <c r="CB115" s="68"/>
      <c r="CC115" s="68"/>
      <c r="CD115" s="68"/>
      <c r="CE115" s="68"/>
      <c r="CF115" s="68"/>
      <c r="CG115" s="68"/>
      <c r="CH115" s="68"/>
      <c r="CI115" s="68"/>
      <c r="CJ115" s="68"/>
      <c r="CK115" s="68"/>
      <c r="CL115" s="68"/>
      <c r="CM115" s="68"/>
      <c r="CN115" s="68"/>
      <c r="CO115" s="68"/>
      <c r="CP115" s="68"/>
      <c r="CQ115" s="68"/>
      <c r="CR115" s="68"/>
      <c r="CS115" s="68"/>
      <c r="CT115" s="68"/>
      <c r="CU115" s="68"/>
      <c r="CV115" s="68"/>
      <c r="CW115" s="68"/>
      <c r="CX115" s="68"/>
      <c r="CY115" s="68"/>
      <c r="CZ115" s="68"/>
      <c r="DA115" s="68"/>
      <c r="DB115" s="68"/>
      <c r="DC115" s="68"/>
      <c r="DD115" s="68"/>
      <c r="DE115" s="68"/>
      <c r="DF115" s="68"/>
      <c r="DG115" s="68"/>
      <c r="DH115" s="68"/>
      <c r="DI115" s="68"/>
      <c r="DJ115" s="68"/>
      <c r="DK115" s="68"/>
      <c r="DL115" s="68"/>
      <c r="DM115" s="68"/>
      <c r="DN115" s="68"/>
      <c r="DO115" s="68"/>
      <c r="DP115" s="68"/>
      <c r="DQ115" s="68"/>
      <c r="DR115" s="68"/>
      <c r="DS115" s="68"/>
      <c r="DT115" s="68"/>
      <c r="DU115" s="68"/>
      <c r="DV115" s="68"/>
      <c r="DW115" s="68"/>
      <c r="DX115" s="68"/>
      <c r="DY115" s="68"/>
      <c r="DZ115" s="68"/>
      <c r="EA115" s="68"/>
      <c r="EB115" s="68"/>
      <c r="EC115" s="68"/>
      <c r="ED115" s="68"/>
      <c r="EE115" s="68"/>
      <c r="EF115" s="68"/>
      <c r="EG115" s="68"/>
      <c r="EH115" s="68"/>
      <c r="EI115" s="68"/>
      <c r="EJ115" s="68"/>
      <c r="EK115" s="68"/>
      <c r="EL115" s="68"/>
      <c r="EM115" s="68"/>
      <c r="EN115" s="68"/>
      <c r="EO115" s="68"/>
      <c r="EP115" s="68"/>
      <c r="EQ115" s="68"/>
      <c r="ER115" s="68"/>
      <c r="ES115" s="68"/>
      <c r="ET115" s="68"/>
      <c r="EU115" s="68"/>
      <c r="EV115" s="68"/>
      <c r="EW115" s="68"/>
      <c r="EX115" s="68"/>
      <c r="EY115" s="68"/>
      <c r="EZ115" s="68"/>
      <c r="FA115" s="68"/>
      <c r="FB115" s="68"/>
      <c r="FC115" s="68"/>
      <c r="FD115" s="68"/>
      <c r="FE115" s="68"/>
      <c r="FF115" s="68"/>
      <c r="FG115" s="68"/>
      <c r="FH115" s="68"/>
      <c r="FI115" s="68"/>
      <c r="FJ115" s="68"/>
      <c r="FK115" s="68"/>
      <c r="FL115" s="68"/>
      <c r="FM115" s="68"/>
      <c r="FN115" s="68"/>
      <c r="FO115" s="68"/>
      <c r="FP115" s="68"/>
      <c r="FQ115" s="68"/>
      <c r="FR115" s="68"/>
      <c r="FS115" s="68"/>
      <c r="FT115" s="68"/>
      <c r="FU115" s="68"/>
      <c r="FV115" s="68"/>
      <c r="FW115" s="68"/>
      <c r="FX115" s="68"/>
      <c r="FY115" s="68"/>
      <c r="FZ115" s="68"/>
      <c r="GA115" s="68"/>
      <c r="GB115" s="68"/>
      <c r="GC115" s="68"/>
      <c r="GD115" s="68"/>
      <c r="GE115" s="68"/>
      <c r="GF115" s="68"/>
      <c r="GG115" s="68"/>
      <c r="GH115" s="68"/>
      <c r="GI115" s="68"/>
      <c r="GJ115" s="68"/>
      <c r="GK115" s="68"/>
      <c r="GL115" s="68"/>
      <c r="GM115" s="68"/>
      <c r="GN115" s="68"/>
      <c r="GO115" s="68"/>
      <c r="GP115" s="68"/>
      <c r="GQ115" s="68"/>
      <c r="GR115" s="68"/>
      <c r="GS115" s="68"/>
      <c r="GT115" s="68"/>
      <c r="GU115" s="68"/>
      <c r="GV115" s="68"/>
      <c r="GW115" s="68"/>
      <c r="GX115" s="68"/>
      <c r="GY115" s="68"/>
      <c r="GZ115" s="68"/>
      <c r="HA115" s="68"/>
      <c r="HB115" s="68"/>
      <c r="HC115" s="68"/>
      <c r="HD115" s="68"/>
      <c r="HE115" s="68"/>
      <c r="HF115" s="68"/>
      <c r="HG115" s="68"/>
      <c r="HH115" s="68"/>
      <c r="HI115" s="68"/>
      <c r="HJ115" s="68"/>
      <c r="HK115" s="68"/>
      <c r="HL115" s="68"/>
      <c r="HM115" s="68"/>
      <c r="HN115" s="68"/>
      <c r="HO115" s="68"/>
      <c r="HP115" s="68"/>
      <c r="HQ115" s="68"/>
      <c r="HR115" s="68"/>
      <c r="HS115" s="68"/>
      <c r="HT115" s="68"/>
      <c r="HU115" s="68"/>
      <c r="HV115" s="68"/>
      <c r="HW115" s="68"/>
      <c r="HX115" s="68"/>
      <c r="HY115" s="68"/>
      <c r="HZ115" s="68"/>
      <c r="IA115" s="68"/>
      <c r="IB115" s="68"/>
      <c r="IC115" s="68"/>
      <c r="ID115" s="68"/>
      <c r="IE115" s="68"/>
      <c r="IF115" s="68"/>
      <c r="IG115" s="68"/>
      <c r="IH115" s="68"/>
      <c r="II115" s="68"/>
      <c r="IJ115" s="68"/>
      <c r="IK115" s="68"/>
      <c r="IL115" s="68"/>
      <c r="IM115" s="68"/>
      <c r="IN115" s="68"/>
      <c r="IO115" s="68"/>
      <c r="IP115" s="68"/>
      <c r="IQ115" s="68"/>
      <c r="IR115" s="68"/>
      <c r="IS115" s="68"/>
      <c r="IT115" s="68"/>
      <c r="IU115" s="68"/>
      <c r="IV115" s="68"/>
      <c r="IW115" s="68"/>
      <c r="IX115" s="68"/>
      <c r="IY115" s="68"/>
      <c r="IZ115" s="68"/>
    </row>
    <row r="116" spans="1:260" ht="15.75" customHeight="1">
      <c r="A116" s="147"/>
      <c r="B116" s="94" t="str">
        <f t="shared" si="92"/>
        <v/>
      </c>
      <c r="C116" s="94" t="str">
        <f t="shared" si="93"/>
        <v/>
      </c>
      <c r="D116" s="94" t="str">
        <f t="shared" si="94"/>
        <v/>
      </c>
      <c r="E116" s="96"/>
      <c r="F116" s="97" t="str">
        <f>IF(E116="","",VLOOKUP(E116,報名總表及收費!$I$29:$L$140,4))</f>
        <v/>
      </c>
      <c r="G116" s="102"/>
      <c r="H116" s="99" t="str">
        <f t="shared" ca="1" si="76"/>
        <v/>
      </c>
      <c r="I116" s="100"/>
      <c r="J116" s="94" t="str">
        <f t="shared" si="67"/>
        <v/>
      </c>
      <c r="K116" s="71"/>
      <c r="L116" s="71"/>
      <c r="M116" s="71"/>
      <c r="O116" s="68"/>
      <c r="P116" s="68"/>
      <c r="Q116" s="101" t="str">
        <f t="shared" ca="1" si="72"/>
        <v/>
      </c>
      <c r="R116" s="71" t="str">
        <f t="shared" si="73"/>
        <v/>
      </c>
      <c r="S116" s="71" t="e">
        <f t="shared" si="74"/>
        <v>#N/A</v>
      </c>
      <c r="T116" s="63" t="str">
        <f t="shared" si="68"/>
        <v/>
      </c>
      <c r="U116" s="68" t="e">
        <f t="shared" si="75"/>
        <v>#N/A</v>
      </c>
      <c r="V116" s="68"/>
      <c r="W116" s="68"/>
      <c r="X116" s="68"/>
      <c r="Y116" s="68"/>
      <c r="Z116" s="68"/>
      <c r="AA116" s="68"/>
      <c r="AB116" s="68"/>
      <c r="AC116" s="68"/>
      <c r="AD116" s="68"/>
      <c r="AE116" s="68"/>
      <c r="AF116" s="68"/>
      <c r="AG116" s="68"/>
      <c r="AH116" s="68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  <c r="BB116" s="68"/>
      <c r="BC116" s="68"/>
      <c r="BD116" s="68"/>
      <c r="BE116" s="68"/>
      <c r="BF116" s="68"/>
      <c r="BG116" s="68"/>
      <c r="BH116" s="68"/>
      <c r="BI116" s="68"/>
      <c r="BJ116" s="68"/>
      <c r="BK116" s="68"/>
      <c r="BL116" s="68"/>
      <c r="BM116" s="68"/>
      <c r="BN116" s="68"/>
      <c r="BO116" s="68"/>
      <c r="BP116" s="68"/>
      <c r="BQ116" s="68"/>
      <c r="BR116" s="68"/>
      <c r="BS116" s="68"/>
      <c r="BT116" s="68"/>
      <c r="BU116" s="68"/>
      <c r="BV116" s="68"/>
      <c r="BW116" s="68"/>
      <c r="BX116" s="68"/>
      <c r="BY116" s="68"/>
      <c r="BZ116" s="68"/>
      <c r="CA116" s="68"/>
      <c r="CB116" s="68"/>
      <c r="CC116" s="68"/>
      <c r="CD116" s="68"/>
      <c r="CE116" s="68"/>
      <c r="CF116" s="68"/>
      <c r="CG116" s="68"/>
      <c r="CH116" s="68"/>
      <c r="CI116" s="68"/>
      <c r="CJ116" s="68"/>
      <c r="CK116" s="68"/>
      <c r="CL116" s="68"/>
      <c r="CM116" s="68"/>
      <c r="CN116" s="68"/>
      <c r="CO116" s="68"/>
      <c r="CP116" s="68"/>
      <c r="CQ116" s="68"/>
      <c r="CR116" s="68"/>
      <c r="CS116" s="68"/>
      <c r="CT116" s="68"/>
      <c r="CU116" s="68"/>
      <c r="CV116" s="68"/>
      <c r="CW116" s="68"/>
      <c r="CX116" s="68"/>
      <c r="CY116" s="68"/>
      <c r="CZ116" s="68"/>
      <c r="DA116" s="68"/>
      <c r="DB116" s="68"/>
      <c r="DC116" s="68"/>
      <c r="DD116" s="68"/>
      <c r="DE116" s="68"/>
      <c r="DF116" s="68"/>
      <c r="DG116" s="68"/>
      <c r="DH116" s="68"/>
      <c r="DI116" s="68"/>
      <c r="DJ116" s="68"/>
      <c r="DK116" s="68"/>
      <c r="DL116" s="68"/>
      <c r="DM116" s="68"/>
      <c r="DN116" s="68"/>
      <c r="DO116" s="68"/>
      <c r="DP116" s="68"/>
      <c r="DQ116" s="68"/>
      <c r="DR116" s="68"/>
      <c r="DS116" s="68"/>
      <c r="DT116" s="68"/>
      <c r="DU116" s="68"/>
      <c r="DV116" s="68"/>
      <c r="DW116" s="68"/>
      <c r="DX116" s="68"/>
      <c r="DY116" s="68"/>
      <c r="DZ116" s="68"/>
      <c r="EA116" s="68"/>
      <c r="EB116" s="68"/>
      <c r="EC116" s="68"/>
      <c r="ED116" s="68"/>
      <c r="EE116" s="68"/>
      <c r="EF116" s="68"/>
      <c r="EG116" s="68"/>
      <c r="EH116" s="68"/>
      <c r="EI116" s="68"/>
      <c r="EJ116" s="68"/>
      <c r="EK116" s="68"/>
      <c r="EL116" s="68"/>
      <c r="EM116" s="68"/>
      <c r="EN116" s="68"/>
      <c r="EO116" s="68"/>
      <c r="EP116" s="68"/>
      <c r="EQ116" s="68"/>
      <c r="ER116" s="68"/>
      <c r="ES116" s="68"/>
      <c r="ET116" s="68"/>
      <c r="EU116" s="68"/>
      <c r="EV116" s="68"/>
      <c r="EW116" s="68"/>
      <c r="EX116" s="68"/>
      <c r="EY116" s="68"/>
      <c r="EZ116" s="68"/>
      <c r="FA116" s="68"/>
      <c r="FB116" s="68"/>
      <c r="FC116" s="68"/>
      <c r="FD116" s="68"/>
      <c r="FE116" s="68"/>
      <c r="FF116" s="68"/>
      <c r="FG116" s="68"/>
      <c r="FH116" s="68"/>
      <c r="FI116" s="68"/>
      <c r="FJ116" s="68"/>
      <c r="FK116" s="68"/>
      <c r="FL116" s="68"/>
      <c r="FM116" s="68"/>
      <c r="FN116" s="68"/>
      <c r="FO116" s="68"/>
      <c r="FP116" s="68"/>
      <c r="FQ116" s="68"/>
      <c r="FR116" s="68"/>
      <c r="FS116" s="68"/>
      <c r="FT116" s="68"/>
      <c r="FU116" s="68"/>
      <c r="FV116" s="68"/>
      <c r="FW116" s="68"/>
      <c r="FX116" s="68"/>
      <c r="FY116" s="68"/>
      <c r="FZ116" s="68"/>
      <c r="GA116" s="68"/>
      <c r="GB116" s="68"/>
      <c r="GC116" s="68"/>
      <c r="GD116" s="68"/>
      <c r="GE116" s="68"/>
      <c r="GF116" s="68"/>
      <c r="GG116" s="68"/>
      <c r="GH116" s="68"/>
      <c r="GI116" s="68"/>
      <c r="GJ116" s="68"/>
      <c r="GK116" s="68"/>
      <c r="GL116" s="68"/>
      <c r="GM116" s="68"/>
      <c r="GN116" s="68"/>
      <c r="GO116" s="68"/>
      <c r="GP116" s="68"/>
      <c r="GQ116" s="68"/>
      <c r="GR116" s="68"/>
      <c r="GS116" s="68"/>
      <c r="GT116" s="68"/>
      <c r="GU116" s="68"/>
      <c r="GV116" s="68"/>
      <c r="GW116" s="68"/>
      <c r="GX116" s="68"/>
      <c r="GY116" s="68"/>
      <c r="GZ116" s="68"/>
      <c r="HA116" s="68"/>
      <c r="HB116" s="68"/>
      <c r="HC116" s="68"/>
      <c r="HD116" s="68"/>
      <c r="HE116" s="68"/>
      <c r="HF116" s="68"/>
      <c r="HG116" s="68"/>
      <c r="HH116" s="68"/>
      <c r="HI116" s="68"/>
      <c r="HJ116" s="68"/>
      <c r="HK116" s="68"/>
      <c r="HL116" s="68"/>
      <c r="HM116" s="68"/>
      <c r="HN116" s="68"/>
      <c r="HO116" s="68"/>
      <c r="HP116" s="68"/>
      <c r="HQ116" s="68"/>
      <c r="HR116" s="68"/>
      <c r="HS116" s="68"/>
      <c r="HT116" s="68"/>
      <c r="HU116" s="68"/>
      <c r="HV116" s="68"/>
      <c r="HW116" s="68"/>
      <c r="HX116" s="68"/>
      <c r="HY116" s="68"/>
      <c r="HZ116" s="68"/>
      <c r="IA116" s="68"/>
      <c r="IB116" s="68"/>
      <c r="IC116" s="68"/>
      <c r="ID116" s="68"/>
      <c r="IE116" s="68"/>
      <c r="IF116" s="68"/>
      <c r="IG116" s="68"/>
      <c r="IH116" s="68"/>
      <c r="II116" s="68"/>
      <c r="IJ116" s="68"/>
      <c r="IK116" s="68"/>
      <c r="IL116" s="68"/>
      <c r="IM116" s="68"/>
      <c r="IN116" s="68"/>
      <c r="IO116" s="68"/>
      <c r="IP116" s="68"/>
      <c r="IQ116" s="68"/>
      <c r="IR116" s="68"/>
      <c r="IS116" s="68"/>
      <c r="IT116" s="68"/>
      <c r="IU116" s="68"/>
      <c r="IV116" s="68"/>
      <c r="IW116" s="68"/>
      <c r="IX116" s="68"/>
      <c r="IY116" s="68"/>
      <c r="IZ116" s="68"/>
    </row>
    <row r="117" spans="1:260" ht="15.75" customHeight="1">
      <c r="A117" s="148" t="s">
        <v>75</v>
      </c>
      <c r="B117" s="104"/>
      <c r="C117" s="104"/>
      <c r="D117" s="104"/>
      <c r="E117" s="112"/>
      <c r="F117" s="105" t="str">
        <f>IF(E117="","",VLOOKUP(E117,報名總表及收費!$I$29:$L$140,4))</f>
        <v/>
      </c>
      <c r="G117" s="106"/>
      <c r="H117" s="107" t="str">
        <f t="shared" ca="1" si="76"/>
        <v/>
      </c>
      <c r="I117" s="108"/>
      <c r="J117" s="103" t="str">
        <f t="shared" si="67"/>
        <v/>
      </c>
      <c r="K117" s="71"/>
      <c r="L117" s="71"/>
      <c r="M117" s="71"/>
      <c r="O117" s="68"/>
      <c r="P117" s="68"/>
      <c r="Q117" s="101" t="str">
        <f t="shared" ca="1" si="72"/>
        <v/>
      </c>
      <c r="R117" s="71" t="str">
        <f t="shared" si="73"/>
        <v/>
      </c>
      <c r="S117" s="71" t="str">
        <f t="shared" si="74"/>
        <v/>
      </c>
      <c r="T117" s="63" t="str">
        <f t="shared" si="68"/>
        <v/>
      </c>
      <c r="U117" s="68" t="str">
        <f t="shared" si="75"/>
        <v/>
      </c>
      <c r="V117" s="68"/>
      <c r="W117" s="68"/>
      <c r="X117" s="68"/>
      <c r="Y117" s="68"/>
      <c r="Z117" s="68"/>
      <c r="AA117" s="68"/>
      <c r="AB117" s="68"/>
      <c r="AC117" s="68"/>
      <c r="AD117" s="68"/>
      <c r="AE117" s="68"/>
      <c r="AF117" s="68"/>
      <c r="AG117" s="68"/>
      <c r="AH117" s="68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68"/>
      <c r="BN117" s="68"/>
      <c r="BO117" s="68"/>
      <c r="BP117" s="68"/>
      <c r="BQ117" s="68"/>
      <c r="BR117" s="68"/>
      <c r="BS117" s="68"/>
      <c r="BT117" s="68"/>
      <c r="BU117" s="68"/>
      <c r="BV117" s="68"/>
      <c r="BW117" s="68"/>
      <c r="BX117" s="68"/>
      <c r="BY117" s="68"/>
      <c r="BZ117" s="68"/>
      <c r="CA117" s="68"/>
      <c r="CB117" s="68"/>
      <c r="CC117" s="68"/>
      <c r="CD117" s="68"/>
      <c r="CE117" s="68"/>
      <c r="CF117" s="68"/>
      <c r="CG117" s="68"/>
      <c r="CH117" s="68"/>
      <c r="CI117" s="68"/>
      <c r="CJ117" s="68"/>
      <c r="CK117" s="68"/>
      <c r="CL117" s="68"/>
      <c r="CM117" s="68"/>
      <c r="CN117" s="68"/>
      <c r="CO117" s="68"/>
      <c r="CP117" s="68"/>
      <c r="CQ117" s="68"/>
      <c r="CR117" s="68"/>
      <c r="CS117" s="68"/>
      <c r="CT117" s="68"/>
      <c r="CU117" s="68"/>
      <c r="CV117" s="68"/>
      <c r="CW117" s="68"/>
      <c r="CX117" s="68"/>
      <c r="CY117" s="68"/>
      <c r="CZ117" s="68"/>
      <c r="DA117" s="68"/>
      <c r="DB117" s="68"/>
      <c r="DC117" s="68"/>
      <c r="DD117" s="68"/>
      <c r="DE117" s="68"/>
      <c r="DF117" s="68"/>
      <c r="DG117" s="68"/>
      <c r="DH117" s="68"/>
      <c r="DI117" s="68"/>
      <c r="DJ117" s="68"/>
      <c r="DK117" s="68"/>
      <c r="DL117" s="68"/>
      <c r="DM117" s="68"/>
      <c r="DN117" s="68"/>
      <c r="DO117" s="68"/>
      <c r="DP117" s="68"/>
      <c r="DQ117" s="68"/>
      <c r="DR117" s="68"/>
      <c r="DS117" s="68"/>
      <c r="DT117" s="68"/>
      <c r="DU117" s="68"/>
      <c r="DV117" s="68"/>
      <c r="DW117" s="68"/>
      <c r="DX117" s="68"/>
      <c r="DY117" s="68"/>
      <c r="DZ117" s="68"/>
      <c r="EA117" s="68"/>
      <c r="EB117" s="68"/>
      <c r="EC117" s="68"/>
      <c r="ED117" s="68"/>
      <c r="EE117" s="68"/>
      <c r="EF117" s="68"/>
      <c r="EG117" s="68"/>
      <c r="EH117" s="68"/>
      <c r="EI117" s="68"/>
      <c r="EJ117" s="68"/>
      <c r="EK117" s="68"/>
      <c r="EL117" s="68"/>
      <c r="EM117" s="68"/>
      <c r="EN117" s="68"/>
      <c r="EO117" s="68"/>
      <c r="EP117" s="68"/>
      <c r="EQ117" s="68"/>
      <c r="ER117" s="68"/>
      <c r="ES117" s="68"/>
      <c r="ET117" s="68"/>
      <c r="EU117" s="68"/>
      <c r="EV117" s="68"/>
      <c r="EW117" s="68"/>
      <c r="EX117" s="68"/>
      <c r="EY117" s="68"/>
      <c r="EZ117" s="68"/>
      <c r="FA117" s="68"/>
      <c r="FB117" s="68"/>
      <c r="FC117" s="68"/>
      <c r="FD117" s="68"/>
      <c r="FE117" s="68"/>
      <c r="FF117" s="68"/>
      <c r="FG117" s="68"/>
      <c r="FH117" s="68"/>
      <c r="FI117" s="68"/>
      <c r="FJ117" s="68"/>
      <c r="FK117" s="68"/>
      <c r="FL117" s="68"/>
      <c r="FM117" s="68"/>
      <c r="FN117" s="68"/>
      <c r="FO117" s="68"/>
      <c r="FP117" s="68"/>
      <c r="FQ117" s="68"/>
      <c r="FR117" s="68"/>
      <c r="FS117" s="68"/>
      <c r="FT117" s="68"/>
      <c r="FU117" s="68"/>
      <c r="FV117" s="68"/>
      <c r="FW117" s="68"/>
      <c r="FX117" s="68"/>
      <c r="FY117" s="68"/>
      <c r="FZ117" s="68"/>
      <c r="GA117" s="68"/>
      <c r="GB117" s="68"/>
      <c r="GC117" s="68"/>
      <c r="GD117" s="68"/>
      <c r="GE117" s="68"/>
      <c r="GF117" s="68"/>
      <c r="GG117" s="68"/>
      <c r="GH117" s="68"/>
      <c r="GI117" s="68"/>
      <c r="GJ117" s="68"/>
      <c r="GK117" s="68"/>
      <c r="GL117" s="68"/>
      <c r="GM117" s="68"/>
      <c r="GN117" s="68"/>
      <c r="GO117" s="68"/>
      <c r="GP117" s="68"/>
      <c r="GQ117" s="68"/>
      <c r="GR117" s="68"/>
      <c r="GS117" s="68"/>
      <c r="GT117" s="68"/>
      <c r="GU117" s="68"/>
      <c r="GV117" s="68"/>
      <c r="GW117" s="68"/>
      <c r="GX117" s="68"/>
      <c r="GY117" s="68"/>
      <c r="GZ117" s="68"/>
      <c r="HA117" s="68"/>
      <c r="HB117" s="68"/>
      <c r="HC117" s="68"/>
      <c r="HD117" s="68"/>
      <c r="HE117" s="68"/>
      <c r="HF117" s="68"/>
      <c r="HG117" s="68"/>
      <c r="HH117" s="68"/>
      <c r="HI117" s="68"/>
      <c r="HJ117" s="68"/>
      <c r="HK117" s="68"/>
      <c r="HL117" s="68"/>
      <c r="HM117" s="68"/>
      <c r="HN117" s="68"/>
      <c r="HO117" s="68"/>
      <c r="HP117" s="68"/>
      <c r="HQ117" s="68"/>
      <c r="HR117" s="68"/>
      <c r="HS117" s="68"/>
      <c r="HT117" s="68"/>
      <c r="HU117" s="68"/>
      <c r="HV117" s="68"/>
      <c r="HW117" s="68"/>
      <c r="HX117" s="68"/>
      <c r="HY117" s="68"/>
      <c r="HZ117" s="68"/>
      <c r="IA117" s="68"/>
      <c r="IB117" s="68"/>
      <c r="IC117" s="68"/>
      <c r="ID117" s="68"/>
      <c r="IE117" s="68"/>
      <c r="IF117" s="68"/>
      <c r="IG117" s="68"/>
      <c r="IH117" s="68"/>
      <c r="II117" s="68"/>
      <c r="IJ117" s="68"/>
      <c r="IK117" s="68"/>
      <c r="IL117" s="68"/>
      <c r="IM117" s="68"/>
      <c r="IN117" s="68"/>
      <c r="IO117" s="68"/>
      <c r="IP117" s="68"/>
      <c r="IQ117" s="68"/>
      <c r="IR117" s="68"/>
      <c r="IS117" s="68"/>
      <c r="IT117" s="68"/>
      <c r="IU117" s="68"/>
      <c r="IV117" s="68"/>
      <c r="IW117" s="68"/>
      <c r="IX117" s="68"/>
      <c r="IY117" s="68"/>
      <c r="IZ117" s="68"/>
    </row>
    <row r="118" spans="1:260" ht="15.75" customHeight="1">
      <c r="A118" s="148"/>
      <c r="B118" s="103" t="str">
        <f t="shared" ref="B118:B120" si="95">IF(B117=0,"",B117)</f>
        <v/>
      </c>
      <c r="C118" s="103" t="str">
        <f t="shared" ref="C118:C120" si="96">IF(C117=0,"",C117)</f>
        <v/>
      </c>
      <c r="D118" s="103" t="str">
        <f t="shared" ref="D118:D120" si="97">IF(D117=0,"",D117)</f>
        <v/>
      </c>
      <c r="E118" s="112"/>
      <c r="F118" s="105" t="str">
        <f>IF(E118="","",VLOOKUP(E118,報名總表及收費!$I$29:$L$140,4))</f>
        <v/>
      </c>
      <c r="G118" s="106"/>
      <c r="H118" s="107" t="str">
        <f t="shared" ca="1" si="76"/>
        <v/>
      </c>
      <c r="I118" s="108"/>
      <c r="J118" s="103" t="str">
        <f t="shared" si="67"/>
        <v/>
      </c>
      <c r="K118" s="71"/>
      <c r="L118" s="71"/>
      <c r="M118" s="71"/>
      <c r="O118" s="68"/>
      <c r="P118" s="68"/>
      <c r="Q118" s="101" t="str">
        <f t="shared" ca="1" si="72"/>
        <v/>
      </c>
      <c r="R118" s="71" t="str">
        <f t="shared" si="73"/>
        <v/>
      </c>
      <c r="S118" s="71" t="e">
        <f t="shared" si="74"/>
        <v>#N/A</v>
      </c>
      <c r="T118" s="63" t="str">
        <f t="shared" si="68"/>
        <v/>
      </c>
      <c r="U118" s="68" t="e">
        <f t="shared" si="75"/>
        <v>#N/A</v>
      </c>
      <c r="V118" s="68"/>
      <c r="W118" s="68"/>
      <c r="X118" s="68"/>
      <c r="Y118" s="68"/>
      <c r="Z118" s="68"/>
      <c r="AA118" s="68"/>
      <c r="AB118" s="68"/>
      <c r="AC118" s="68"/>
      <c r="AD118" s="68"/>
      <c r="AE118" s="68"/>
      <c r="AF118" s="68"/>
      <c r="AG118" s="68"/>
      <c r="AH118" s="68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  <c r="BB118" s="68"/>
      <c r="BC118" s="68"/>
      <c r="BD118" s="68"/>
      <c r="BE118" s="68"/>
      <c r="BF118" s="68"/>
      <c r="BG118" s="68"/>
      <c r="BH118" s="68"/>
      <c r="BI118" s="68"/>
      <c r="BJ118" s="68"/>
      <c r="BK118" s="68"/>
      <c r="BL118" s="68"/>
      <c r="BM118" s="68"/>
      <c r="BN118" s="68"/>
      <c r="BO118" s="68"/>
      <c r="BP118" s="68"/>
      <c r="BQ118" s="68"/>
      <c r="BR118" s="68"/>
      <c r="BS118" s="68"/>
      <c r="BT118" s="68"/>
      <c r="BU118" s="68"/>
      <c r="BV118" s="68"/>
      <c r="BW118" s="68"/>
      <c r="BX118" s="68"/>
      <c r="BY118" s="68"/>
      <c r="BZ118" s="68"/>
      <c r="CA118" s="68"/>
      <c r="CB118" s="68"/>
      <c r="CC118" s="68"/>
      <c r="CD118" s="68"/>
      <c r="CE118" s="68"/>
      <c r="CF118" s="68"/>
      <c r="CG118" s="68"/>
      <c r="CH118" s="68"/>
      <c r="CI118" s="68"/>
      <c r="CJ118" s="68"/>
      <c r="CK118" s="68"/>
      <c r="CL118" s="68"/>
      <c r="CM118" s="68"/>
      <c r="CN118" s="68"/>
      <c r="CO118" s="68"/>
      <c r="CP118" s="68"/>
      <c r="CQ118" s="68"/>
      <c r="CR118" s="68"/>
      <c r="CS118" s="68"/>
      <c r="CT118" s="68"/>
      <c r="CU118" s="68"/>
      <c r="CV118" s="68"/>
      <c r="CW118" s="68"/>
      <c r="CX118" s="68"/>
      <c r="CY118" s="68"/>
      <c r="CZ118" s="68"/>
      <c r="DA118" s="68"/>
      <c r="DB118" s="68"/>
      <c r="DC118" s="68"/>
      <c r="DD118" s="68"/>
      <c r="DE118" s="68"/>
      <c r="DF118" s="68"/>
      <c r="DG118" s="68"/>
      <c r="DH118" s="68"/>
      <c r="DI118" s="68"/>
      <c r="DJ118" s="68"/>
      <c r="DK118" s="68"/>
      <c r="DL118" s="68"/>
      <c r="DM118" s="68"/>
      <c r="DN118" s="68"/>
      <c r="DO118" s="68"/>
      <c r="DP118" s="68"/>
      <c r="DQ118" s="68"/>
      <c r="DR118" s="68"/>
      <c r="DS118" s="68"/>
      <c r="DT118" s="68"/>
      <c r="DU118" s="68"/>
      <c r="DV118" s="68"/>
      <c r="DW118" s="68"/>
      <c r="DX118" s="68"/>
      <c r="DY118" s="68"/>
      <c r="DZ118" s="68"/>
      <c r="EA118" s="68"/>
      <c r="EB118" s="68"/>
      <c r="EC118" s="68"/>
      <c r="ED118" s="68"/>
      <c r="EE118" s="68"/>
      <c r="EF118" s="68"/>
      <c r="EG118" s="68"/>
      <c r="EH118" s="68"/>
      <c r="EI118" s="68"/>
      <c r="EJ118" s="68"/>
      <c r="EK118" s="68"/>
      <c r="EL118" s="68"/>
      <c r="EM118" s="68"/>
      <c r="EN118" s="68"/>
      <c r="EO118" s="68"/>
      <c r="EP118" s="68"/>
      <c r="EQ118" s="68"/>
      <c r="ER118" s="68"/>
      <c r="ES118" s="68"/>
      <c r="ET118" s="68"/>
      <c r="EU118" s="68"/>
      <c r="EV118" s="68"/>
      <c r="EW118" s="68"/>
      <c r="EX118" s="68"/>
      <c r="EY118" s="68"/>
      <c r="EZ118" s="68"/>
      <c r="FA118" s="68"/>
      <c r="FB118" s="68"/>
      <c r="FC118" s="68"/>
      <c r="FD118" s="68"/>
      <c r="FE118" s="68"/>
      <c r="FF118" s="68"/>
      <c r="FG118" s="68"/>
      <c r="FH118" s="68"/>
      <c r="FI118" s="68"/>
      <c r="FJ118" s="68"/>
      <c r="FK118" s="68"/>
      <c r="FL118" s="68"/>
      <c r="FM118" s="68"/>
      <c r="FN118" s="68"/>
      <c r="FO118" s="68"/>
      <c r="FP118" s="68"/>
      <c r="FQ118" s="68"/>
      <c r="FR118" s="68"/>
      <c r="FS118" s="68"/>
      <c r="FT118" s="68"/>
      <c r="FU118" s="68"/>
      <c r="FV118" s="68"/>
      <c r="FW118" s="68"/>
      <c r="FX118" s="68"/>
      <c r="FY118" s="68"/>
      <c r="FZ118" s="68"/>
      <c r="GA118" s="68"/>
      <c r="GB118" s="68"/>
      <c r="GC118" s="68"/>
      <c r="GD118" s="68"/>
      <c r="GE118" s="68"/>
      <c r="GF118" s="68"/>
      <c r="GG118" s="68"/>
      <c r="GH118" s="68"/>
      <c r="GI118" s="68"/>
      <c r="GJ118" s="68"/>
      <c r="GK118" s="68"/>
      <c r="GL118" s="68"/>
      <c r="GM118" s="68"/>
      <c r="GN118" s="68"/>
      <c r="GO118" s="68"/>
      <c r="GP118" s="68"/>
      <c r="GQ118" s="68"/>
      <c r="GR118" s="68"/>
      <c r="GS118" s="68"/>
      <c r="GT118" s="68"/>
      <c r="GU118" s="68"/>
      <c r="GV118" s="68"/>
      <c r="GW118" s="68"/>
      <c r="GX118" s="68"/>
      <c r="GY118" s="68"/>
      <c r="GZ118" s="68"/>
      <c r="HA118" s="68"/>
      <c r="HB118" s="68"/>
      <c r="HC118" s="68"/>
      <c r="HD118" s="68"/>
      <c r="HE118" s="68"/>
      <c r="HF118" s="68"/>
      <c r="HG118" s="68"/>
      <c r="HH118" s="68"/>
      <c r="HI118" s="68"/>
      <c r="HJ118" s="68"/>
      <c r="HK118" s="68"/>
      <c r="HL118" s="68"/>
      <c r="HM118" s="68"/>
      <c r="HN118" s="68"/>
      <c r="HO118" s="68"/>
      <c r="HP118" s="68"/>
      <c r="HQ118" s="68"/>
      <c r="HR118" s="68"/>
      <c r="HS118" s="68"/>
      <c r="HT118" s="68"/>
      <c r="HU118" s="68"/>
      <c r="HV118" s="68"/>
      <c r="HW118" s="68"/>
      <c r="HX118" s="68"/>
      <c r="HY118" s="68"/>
      <c r="HZ118" s="68"/>
      <c r="IA118" s="68"/>
      <c r="IB118" s="68"/>
      <c r="IC118" s="68"/>
      <c r="ID118" s="68"/>
      <c r="IE118" s="68"/>
      <c r="IF118" s="68"/>
      <c r="IG118" s="68"/>
      <c r="IH118" s="68"/>
      <c r="II118" s="68"/>
      <c r="IJ118" s="68"/>
      <c r="IK118" s="68"/>
      <c r="IL118" s="68"/>
      <c r="IM118" s="68"/>
      <c r="IN118" s="68"/>
      <c r="IO118" s="68"/>
      <c r="IP118" s="68"/>
      <c r="IQ118" s="68"/>
      <c r="IR118" s="68"/>
      <c r="IS118" s="68"/>
      <c r="IT118" s="68"/>
      <c r="IU118" s="68"/>
      <c r="IV118" s="68"/>
      <c r="IW118" s="68"/>
      <c r="IX118" s="68"/>
      <c r="IY118" s="68"/>
      <c r="IZ118" s="68"/>
    </row>
    <row r="119" spans="1:260" ht="15.75" customHeight="1">
      <c r="A119" s="148"/>
      <c r="B119" s="103" t="str">
        <f t="shared" si="95"/>
        <v/>
      </c>
      <c r="C119" s="103" t="str">
        <f t="shared" si="96"/>
        <v/>
      </c>
      <c r="D119" s="103" t="str">
        <f t="shared" si="97"/>
        <v/>
      </c>
      <c r="E119" s="112"/>
      <c r="F119" s="105" t="str">
        <f>IF(E119="","",VLOOKUP(E119,報名總表及收費!$I$29:$L$140,4))</f>
        <v/>
      </c>
      <c r="G119" s="106"/>
      <c r="H119" s="107" t="str">
        <f t="shared" ca="1" si="76"/>
        <v/>
      </c>
      <c r="I119" s="108"/>
      <c r="J119" s="103" t="str">
        <f t="shared" si="67"/>
        <v/>
      </c>
      <c r="K119" s="71"/>
      <c r="L119" s="71"/>
      <c r="M119" s="71"/>
      <c r="Q119" s="101" t="str">
        <f t="shared" ca="1" si="72"/>
        <v/>
      </c>
      <c r="R119" s="71" t="str">
        <f t="shared" si="73"/>
        <v/>
      </c>
      <c r="S119" s="71" t="e">
        <f t="shared" si="74"/>
        <v>#N/A</v>
      </c>
      <c r="T119" s="63" t="str">
        <f t="shared" si="68"/>
        <v/>
      </c>
      <c r="U119" s="68" t="e">
        <f t="shared" si="75"/>
        <v>#N/A</v>
      </c>
      <c r="V119" s="68"/>
    </row>
    <row r="120" spans="1:260" ht="15.75" customHeight="1">
      <c r="A120" s="148"/>
      <c r="B120" s="103" t="str">
        <f t="shared" si="95"/>
        <v/>
      </c>
      <c r="C120" s="103" t="str">
        <f t="shared" si="96"/>
        <v/>
      </c>
      <c r="D120" s="103" t="str">
        <f t="shared" si="97"/>
        <v/>
      </c>
      <c r="E120" s="112"/>
      <c r="F120" s="105" t="str">
        <f>IF(E120="","",VLOOKUP(E120,報名總表及收費!$I$29:$L$140,4))</f>
        <v/>
      </c>
      <c r="G120" s="106"/>
      <c r="H120" s="107" t="str">
        <f t="shared" ca="1" si="76"/>
        <v/>
      </c>
      <c r="I120" s="108"/>
      <c r="J120" s="103" t="str">
        <f t="shared" si="67"/>
        <v/>
      </c>
      <c r="K120" s="71"/>
      <c r="L120" s="71"/>
      <c r="M120" s="71"/>
      <c r="Q120" s="101" t="str">
        <f t="shared" ca="1" si="72"/>
        <v/>
      </c>
      <c r="R120" s="71" t="str">
        <f t="shared" si="73"/>
        <v/>
      </c>
      <c r="S120" s="71" t="e">
        <f t="shared" si="74"/>
        <v>#N/A</v>
      </c>
      <c r="T120" s="63" t="str">
        <f t="shared" si="68"/>
        <v/>
      </c>
      <c r="U120" s="68" t="e">
        <f t="shared" si="75"/>
        <v>#N/A</v>
      </c>
      <c r="V120" s="68"/>
    </row>
    <row r="121" spans="1:260" ht="15.75" customHeight="1">
      <c r="A121" s="147" t="s">
        <v>76</v>
      </c>
      <c r="B121" s="95"/>
      <c r="C121" s="95"/>
      <c r="D121" s="95"/>
      <c r="E121" s="96"/>
      <c r="F121" s="97" t="str">
        <f>IF(E121="","",VLOOKUP(E121,報名總表及收費!$I$29:$L$140,4))</f>
        <v/>
      </c>
      <c r="G121" s="102"/>
      <c r="H121" s="99" t="str">
        <f t="shared" ca="1" si="76"/>
        <v/>
      </c>
      <c r="I121" s="100"/>
      <c r="J121" s="94" t="str">
        <f t="shared" ref="J121:J152" si="98">IF(E121="","",IF(((VLOOKUP(E121,$L$25:$T$70,5))&lt;G121),"報項時間慢於達標時間",""))&amp;IF(T121="FAIL","    運動員錯組別","")&amp;IF(MOD(E121,2)=0,""," 項目編號為女子組")</f>
        <v/>
      </c>
      <c r="K121" s="71"/>
      <c r="L121" s="71"/>
      <c r="M121" s="71"/>
      <c r="Q121" s="101" t="str">
        <f t="shared" ca="1" si="72"/>
        <v/>
      </c>
      <c r="R121" s="71" t="str">
        <f t="shared" si="73"/>
        <v/>
      </c>
      <c r="S121" s="71" t="str">
        <f t="shared" si="74"/>
        <v/>
      </c>
      <c r="T121" s="63" t="str">
        <f t="shared" ref="T121:T152" si="99">IF(R121="","",IF(S121="A",IF(H121&gt;=R121,"OK","FAIL"),IF(S121="E",IF(H121&lt;=R121,"OK","FAIL"),IF(S121="B",IF(AND(H121&lt;=R121,H121&gt;=U121),"OK","FAIL"),IF(U121="",IF(H121=S121,"OK","FAIL"),IF(U121="9U",IF(H121&lt;=9,"OK","FAIL"),IF(U121="UP",IF(H121&gt;=15,"OK","FAIL"),IF(U121="DN",IF(H121&lt;=7,"OK","FAIL")))))))))</f>
        <v/>
      </c>
      <c r="U121" s="68" t="str">
        <f t="shared" si="75"/>
        <v/>
      </c>
      <c r="V121" s="68"/>
    </row>
    <row r="122" spans="1:260" ht="15.75" customHeight="1">
      <c r="A122" s="147"/>
      <c r="B122" s="94" t="str">
        <f t="shared" ref="B122:B124" si="100">IF(B121=0,"",B121)</f>
        <v/>
      </c>
      <c r="C122" s="94" t="str">
        <f t="shared" ref="C122:C124" si="101">IF(C121=0,"",C121)</f>
        <v/>
      </c>
      <c r="D122" s="94" t="str">
        <f t="shared" ref="D122:D124" si="102">IF(D121=0,"",D121)</f>
        <v/>
      </c>
      <c r="E122" s="96"/>
      <c r="F122" s="97" t="str">
        <f>IF(E122="","",VLOOKUP(E122,報名總表及收費!$I$29:$L$140,4))</f>
        <v/>
      </c>
      <c r="G122" s="102"/>
      <c r="H122" s="99" t="str">
        <f t="shared" ca="1" si="76"/>
        <v/>
      </c>
      <c r="I122" s="100"/>
      <c r="J122" s="94" t="str">
        <f t="shared" si="98"/>
        <v/>
      </c>
      <c r="K122" s="71"/>
      <c r="L122" s="71"/>
      <c r="M122" s="71"/>
      <c r="Q122" s="101" t="str">
        <f t="shared" ca="1" si="72"/>
        <v/>
      </c>
      <c r="R122" s="71" t="str">
        <f t="shared" si="73"/>
        <v/>
      </c>
      <c r="S122" s="71" t="e">
        <f t="shared" si="74"/>
        <v>#N/A</v>
      </c>
      <c r="T122" s="63" t="str">
        <f t="shared" si="99"/>
        <v/>
      </c>
      <c r="U122" s="68" t="e">
        <f t="shared" si="75"/>
        <v>#N/A</v>
      </c>
      <c r="V122" s="68"/>
    </row>
    <row r="123" spans="1:260" ht="15.75" customHeight="1">
      <c r="A123" s="147"/>
      <c r="B123" s="94" t="str">
        <f t="shared" si="100"/>
        <v/>
      </c>
      <c r="C123" s="94" t="str">
        <f t="shared" si="101"/>
        <v/>
      </c>
      <c r="D123" s="94" t="str">
        <f t="shared" si="102"/>
        <v/>
      </c>
      <c r="E123" s="96"/>
      <c r="F123" s="97" t="str">
        <f>IF(E123="","",VLOOKUP(E123,報名總表及收費!$I$29:$L$140,4))</f>
        <v/>
      </c>
      <c r="G123" s="102"/>
      <c r="H123" s="99" t="str">
        <f t="shared" ca="1" si="76"/>
        <v/>
      </c>
      <c r="I123" s="100"/>
      <c r="J123" s="94" t="str">
        <f t="shared" si="98"/>
        <v/>
      </c>
      <c r="K123" s="71"/>
      <c r="L123" s="71"/>
      <c r="M123" s="71"/>
      <c r="Q123" s="101" t="str">
        <f t="shared" ca="1" si="72"/>
        <v/>
      </c>
      <c r="R123" s="71" t="str">
        <f t="shared" si="73"/>
        <v/>
      </c>
      <c r="S123" s="71" t="e">
        <f t="shared" si="74"/>
        <v>#N/A</v>
      </c>
      <c r="T123" s="63" t="str">
        <f t="shared" si="99"/>
        <v/>
      </c>
      <c r="U123" s="68" t="e">
        <f t="shared" si="75"/>
        <v>#N/A</v>
      </c>
      <c r="V123" s="68"/>
    </row>
    <row r="124" spans="1:260" ht="15.75" customHeight="1">
      <c r="A124" s="147"/>
      <c r="B124" s="94" t="str">
        <f t="shared" si="100"/>
        <v/>
      </c>
      <c r="C124" s="94" t="str">
        <f t="shared" si="101"/>
        <v/>
      </c>
      <c r="D124" s="94" t="str">
        <f t="shared" si="102"/>
        <v/>
      </c>
      <c r="E124" s="96"/>
      <c r="F124" s="97" t="str">
        <f>IF(E124="","",VLOOKUP(E124,報名總表及收費!$I$29:$L$140,4))</f>
        <v/>
      </c>
      <c r="G124" s="102"/>
      <c r="H124" s="99" t="str">
        <f t="shared" ca="1" si="76"/>
        <v/>
      </c>
      <c r="I124" s="100"/>
      <c r="J124" s="94" t="str">
        <f t="shared" si="98"/>
        <v/>
      </c>
      <c r="K124" s="71"/>
      <c r="L124" s="71"/>
      <c r="M124" s="71"/>
      <c r="Q124" s="101" t="str">
        <f t="shared" ca="1" si="72"/>
        <v/>
      </c>
      <c r="R124" s="71" t="str">
        <f t="shared" si="73"/>
        <v/>
      </c>
      <c r="S124" s="71" t="e">
        <f t="shared" si="74"/>
        <v>#N/A</v>
      </c>
      <c r="T124" s="63" t="str">
        <f t="shared" si="99"/>
        <v/>
      </c>
      <c r="U124" s="68" t="e">
        <f t="shared" si="75"/>
        <v>#N/A</v>
      </c>
      <c r="V124" s="68"/>
    </row>
    <row r="125" spans="1:260" ht="15.75" customHeight="1">
      <c r="A125" s="148" t="s">
        <v>77</v>
      </c>
      <c r="B125" s="104"/>
      <c r="C125" s="104"/>
      <c r="D125" s="104"/>
      <c r="E125" s="112"/>
      <c r="F125" s="105" t="str">
        <f>IF(E125="","",VLOOKUP(E125,報名總表及收費!$I$29:$L$140,4))</f>
        <v/>
      </c>
      <c r="G125" s="106"/>
      <c r="H125" s="107" t="str">
        <f t="shared" ca="1" si="76"/>
        <v/>
      </c>
      <c r="I125" s="108"/>
      <c r="J125" s="103" t="str">
        <f t="shared" si="98"/>
        <v/>
      </c>
      <c r="K125" s="71"/>
      <c r="L125" s="71"/>
      <c r="M125" s="71"/>
      <c r="Q125" s="101" t="str">
        <f t="shared" ca="1" si="72"/>
        <v/>
      </c>
      <c r="R125" s="71" t="str">
        <f t="shared" si="73"/>
        <v/>
      </c>
      <c r="S125" s="71" t="str">
        <f t="shared" si="74"/>
        <v/>
      </c>
      <c r="T125" s="63" t="str">
        <f t="shared" si="99"/>
        <v/>
      </c>
      <c r="U125" s="68" t="str">
        <f t="shared" si="75"/>
        <v/>
      </c>
      <c r="V125" s="68"/>
    </row>
    <row r="126" spans="1:260" ht="15.75" customHeight="1">
      <c r="A126" s="148"/>
      <c r="B126" s="103" t="str">
        <f t="shared" ref="B126:B128" si="103">IF(B125=0,"",B125)</f>
        <v/>
      </c>
      <c r="C126" s="103" t="str">
        <f t="shared" ref="C126:C128" si="104">IF(C125=0,"",C125)</f>
        <v/>
      </c>
      <c r="D126" s="103" t="str">
        <f t="shared" ref="D126:D128" si="105">IF(D125=0,"",D125)</f>
        <v/>
      </c>
      <c r="E126" s="112"/>
      <c r="F126" s="105" t="str">
        <f>IF(E126="","",VLOOKUP(E126,報名總表及收費!$I$29:$L$140,4))</f>
        <v/>
      </c>
      <c r="G126" s="106"/>
      <c r="H126" s="107" t="str">
        <f t="shared" ca="1" si="76"/>
        <v/>
      </c>
      <c r="I126" s="108"/>
      <c r="J126" s="103" t="str">
        <f t="shared" si="98"/>
        <v/>
      </c>
      <c r="K126" s="71"/>
      <c r="L126" s="71"/>
      <c r="M126" s="71"/>
      <c r="Q126" s="101" t="str">
        <f t="shared" ca="1" si="72"/>
        <v/>
      </c>
      <c r="R126" s="71" t="str">
        <f t="shared" si="73"/>
        <v/>
      </c>
      <c r="S126" s="71" t="e">
        <f t="shared" si="74"/>
        <v>#N/A</v>
      </c>
      <c r="T126" s="63" t="str">
        <f t="shared" si="99"/>
        <v/>
      </c>
      <c r="U126" s="68" t="e">
        <f t="shared" si="75"/>
        <v>#N/A</v>
      </c>
      <c r="V126" s="68"/>
    </row>
    <row r="127" spans="1:260" ht="15.75" customHeight="1">
      <c r="A127" s="148"/>
      <c r="B127" s="103" t="str">
        <f t="shared" si="103"/>
        <v/>
      </c>
      <c r="C127" s="103" t="str">
        <f t="shared" si="104"/>
        <v/>
      </c>
      <c r="D127" s="103" t="str">
        <f t="shared" si="105"/>
        <v/>
      </c>
      <c r="E127" s="112"/>
      <c r="F127" s="105" t="str">
        <f>IF(E127="","",VLOOKUP(E127,報名總表及收費!$I$29:$L$140,4))</f>
        <v/>
      </c>
      <c r="G127" s="106"/>
      <c r="H127" s="107" t="str">
        <f t="shared" ca="1" si="76"/>
        <v/>
      </c>
      <c r="I127" s="108"/>
      <c r="J127" s="103" t="str">
        <f t="shared" si="98"/>
        <v/>
      </c>
      <c r="K127" s="71"/>
      <c r="L127" s="71"/>
      <c r="M127" s="71"/>
      <c r="Q127" s="101" t="str">
        <f t="shared" ca="1" si="72"/>
        <v/>
      </c>
      <c r="R127" s="71" t="str">
        <f t="shared" si="73"/>
        <v/>
      </c>
      <c r="S127" s="71" t="e">
        <f t="shared" si="74"/>
        <v>#N/A</v>
      </c>
      <c r="T127" s="63" t="str">
        <f t="shared" si="99"/>
        <v/>
      </c>
      <c r="U127" s="68" t="e">
        <f t="shared" si="75"/>
        <v>#N/A</v>
      </c>
      <c r="V127" s="68"/>
    </row>
    <row r="128" spans="1:260" ht="15.75" customHeight="1">
      <c r="A128" s="148"/>
      <c r="B128" s="103" t="str">
        <f t="shared" si="103"/>
        <v/>
      </c>
      <c r="C128" s="103" t="str">
        <f t="shared" si="104"/>
        <v/>
      </c>
      <c r="D128" s="103" t="str">
        <f t="shared" si="105"/>
        <v/>
      </c>
      <c r="E128" s="112"/>
      <c r="F128" s="105" t="str">
        <f>IF(E128="","",VLOOKUP(E128,報名總表及收費!$I$29:$L$140,4))</f>
        <v/>
      </c>
      <c r="G128" s="106"/>
      <c r="H128" s="107" t="str">
        <f t="shared" ca="1" si="76"/>
        <v/>
      </c>
      <c r="I128" s="108"/>
      <c r="J128" s="103" t="str">
        <f t="shared" si="98"/>
        <v/>
      </c>
      <c r="K128" s="71"/>
      <c r="L128" s="71"/>
      <c r="M128" s="71"/>
      <c r="Q128" s="101" t="str">
        <f t="shared" ca="1" si="72"/>
        <v/>
      </c>
      <c r="R128" s="71" t="str">
        <f t="shared" si="73"/>
        <v/>
      </c>
      <c r="S128" s="71" t="e">
        <f t="shared" si="74"/>
        <v>#N/A</v>
      </c>
      <c r="T128" s="63" t="str">
        <f t="shared" si="99"/>
        <v/>
      </c>
      <c r="U128" s="68" t="e">
        <f t="shared" si="75"/>
        <v>#N/A</v>
      </c>
      <c r="V128" s="68"/>
    </row>
    <row r="129" spans="1:260" ht="15.75" customHeight="1">
      <c r="A129" s="147" t="s">
        <v>83</v>
      </c>
      <c r="B129" s="95"/>
      <c r="C129" s="95"/>
      <c r="D129" s="95"/>
      <c r="E129" s="96"/>
      <c r="F129" s="97" t="str">
        <f>IF(E129="","",VLOOKUP(E129,報名總表及收費!$I$29:$L$140,4))</f>
        <v/>
      </c>
      <c r="G129" s="102"/>
      <c r="H129" s="99" t="str">
        <f t="shared" ca="1" si="76"/>
        <v/>
      </c>
      <c r="I129" s="100"/>
      <c r="J129" s="94" t="str">
        <f t="shared" si="98"/>
        <v/>
      </c>
      <c r="K129" s="71"/>
      <c r="L129" s="71"/>
      <c r="M129" s="71"/>
      <c r="Q129" s="101" t="str">
        <f t="shared" ca="1" si="72"/>
        <v/>
      </c>
      <c r="R129" s="71" t="str">
        <f t="shared" si="73"/>
        <v/>
      </c>
      <c r="S129" s="71" t="str">
        <f t="shared" si="74"/>
        <v/>
      </c>
      <c r="T129" s="63" t="str">
        <f t="shared" si="99"/>
        <v/>
      </c>
      <c r="U129" s="68" t="str">
        <f t="shared" si="75"/>
        <v/>
      </c>
      <c r="V129" s="68"/>
      <c r="IY129" s="68"/>
      <c r="IZ129" s="68"/>
    </row>
    <row r="130" spans="1:260" ht="15.75" customHeight="1">
      <c r="A130" s="147"/>
      <c r="B130" s="94" t="str">
        <f t="shared" ref="B130:B132" si="106">IF(B129=0,"",B129)</f>
        <v/>
      </c>
      <c r="C130" s="94" t="str">
        <f t="shared" ref="C130:C132" si="107">IF(C129=0,"",C129)</f>
        <v/>
      </c>
      <c r="D130" s="94" t="str">
        <f t="shared" ref="D130:D132" si="108">IF(D129=0,"",D129)</f>
        <v/>
      </c>
      <c r="E130" s="96"/>
      <c r="F130" s="97" t="str">
        <f>IF(E130="","",VLOOKUP(E130,報名總表及收費!$I$29:$L$140,4))</f>
        <v/>
      </c>
      <c r="G130" s="102"/>
      <c r="H130" s="99" t="str">
        <f t="shared" ca="1" si="76"/>
        <v/>
      </c>
      <c r="I130" s="100"/>
      <c r="J130" s="94" t="str">
        <f t="shared" si="98"/>
        <v/>
      </c>
      <c r="K130" s="71"/>
      <c r="Q130" s="101" t="str">
        <f t="shared" ca="1" si="72"/>
        <v/>
      </c>
      <c r="R130" s="71" t="str">
        <f t="shared" si="73"/>
        <v/>
      </c>
      <c r="S130" s="71" t="e">
        <f t="shared" si="74"/>
        <v>#N/A</v>
      </c>
      <c r="T130" s="63" t="str">
        <f t="shared" si="99"/>
        <v/>
      </c>
      <c r="U130" s="68" t="e">
        <f t="shared" si="75"/>
        <v>#N/A</v>
      </c>
      <c r="V130" s="68"/>
      <c r="IY130" s="68"/>
      <c r="IZ130" s="68"/>
    </row>
    <row r="131" spans="1:260" ht="15.75" customHeight="1">
      <c r="A131" s="147"/>
      <c r="B131" s="94" t="str">
        <f t="shared" si="106"/>
        <v/>
      </c>
      <c r="C131" s="94" t="str">
        <f t="shared" si="107"/>
        <v/>
      </c>
      <c r="D131" s="94" t="str">
        <f t="shared" si="108"/>
        <v/>
      </c>
      <c r="E131" s="96"/>
      <c r="F131" s="97" t="str">
        <f>IF(E131="","",VLOOKUP(E131,報名總表及收費!$I$29:$L$140,4))</f>
        <v/>
      </c>
      <c r="G131" s="102"/>
      <c r="H131" s="99" t="str">
        <f t="shared" ca="1" si="76"/>
        <v/>
      </c>
      <c r="I131" s="100"/>
      <c r="J131" s="94" t="str">
        <f t="shared" si="98"/>
        <v/>
      </c>
      <c r="K131" s="71"/>
      <c r="Q131" s="101" t="str">
        <f t="shared" ca="1" si="72"/>
        <v/>
      </c>
      <c r="R131" s="71" t="str">
        <f t="shared" si="73"/>
        <v/>
      </c>
      <c r="S131" s="71" t="e">
        <f t="shared" si="74"/>
        <v>#N/A</v>
      </c>
      <c r="T131" s="63" t="str">
        <f t="shared" si="99"/>
        <v/>
      </c>
      <c r="U131" s="68" t="e">
        <f t="shared" si="75"/>
        <v>#N/A</v>
      </c>
      <c r="V131" s="68"/>
      <c r="IY131" s="68"/>
      <c r="IZ131" s="68"/>
    </row>
    <row r="132" spans="1:260" ht="15.75" customHeight="1">
      <c r="A132" s="147"/>
      <c r="B132" s="94" t="str">
        <f t="shared" si="106"/>
        <v/>
      </c>
      <c r="C132" s="94" t="str">
        <f t="shared" si="107"/>
        <v/>
      </c>
      <c r="D132" s="94" t="str">
        <f t="shared" si="108"/>
        <v/>
      </c>
      <c r="E132" s="96"/>
      <c r="F132" s="97" t="str">
        <f>IF(E132="","",VLOOKUP(E132,報名總表及收費!$I$29:$L$140,4))</f>
        <v/>
      </c>
      <c r="G132" s="102"/>
      <c r="H132" s="99" t="str">
        <f t="shared" ca="1" si="76"/>
        <v/>
      </c>
      <c r="I132" s="100"/>
      <c r="J132" s="94" t="str">
        <f t="shared" si="98"/>
        <v/>
      </c>
      <c r="K132" s="71"/>
      <c r="Q132" s="101" t="str">
        <f t="shared" ca="1" si="72"/>
        <v/>
      </c>
      <c r="R132" s="71" t="str">
        <f t="shared" si="73"/>
        <v/>
      </c>
      <c r="S132" s="71" t="e">
        <f t="shared" si="74"/>
        <v>#N/A</v>
      </c>
      <c r="T132" s="63" t="str">
        <f t="shared" si="99"/>
        <v/>
      </c>
      <c r="U132" s="68" t="e">
        <f t="shared" si="75"/>
        <v>#N/A</v>
      </c>
      <c r="V132" s="68"/>
      <c r="IY132" s="68"/>
      <c r="IZ132" s="68"/>
    </row>
    <row r="133" spans="1:260" ht="15.75" customHeight="1">
      <c r="A133" s="148" t="s">
        <v>84</v>
      </c>
      <c r="B133" s="104"/>
      <c r="C133" s="104"/>
      <c r="D133" s="104"/>
      <c r="E133" s="112"/>
      <c r="F133" s="105" t="str">
        <f>IF(E133="","",VLOOKUP(E133,報名總表及收費!$I$29:$L$140,4))</f>
        <v/>
      </c>
      <c r="G133" s="106"/>
      <c r="H133" s="107" t="str">
        <f t="shared" ca="1" si="76"/>
        <v/>
      </c>
      <c r="I133" s="108"/>
      <c r="J133" s="103" t="str">
        <f t="shared" si="98"/>
        <v/>
      </c>
      <c r="K133" s="71"/>
      <c r="Q133" s="101" t="str">
        <f t="shared" ca="1" si="72"/>
        <v/>
      </c>
      <c r="R133" s="71" t="str">
        <f t="shared" si="73"/>
        <v/>
      </c>
      <c r="S133" s="71" t="str">
        <f t="shared" si="74"/>
        <v/>
      </c>
      <c r="T133" s="63" t="str">
        <f t="shared" si="99"/>
        <v/>
      </c>
      <c r="U133" s="68" t="str">
        <f t="shared" si="75"/>
        <v/>
      </c>
      <c r="V133" s="68"/>
      <c r="IY133" s="68"/>
      <c r="IZ133" s="68"/>
    </row>
    <row r="134" spans="1:260" ht="15.75" customHeight="1">
      <c r="A134" s="148"/>
      <c r="B134" s="103" t="str">
        <f t="shared" ref="B134:B136" si="109">IF(B133=0,"",B133)</f>
        <v/>
      </c>
      <c r="C134" s="103" t="str">
        <f t="shared" ref="C134:C136" si="110">IF(C133=0,"",C133)</f>
        <v/>
      </c>
      <c r="D134" s="103" t="str">
        <f t="shared" ref="D134:D136" si="111">IF(D133=0,"",D133)</f>
        <v/>
      </c>
      <c r="E134" s="112"/>
      <c r="F134" s="105" t="str">
        <f>IF(E134="","",VLOOKUP(E134,報名總表及收費!$I$29:$L$140,4))</f>
        <v/>
      </c>
      <c r="G134" s="106"/>
      <c r="H134" s="107" t="str">
        <f t="shared" ca="1" si="76"/>
        <v/>
      </c>
      <c r="I134" s="108"/>
      <c r="J134" s="103" t="str">
        <f t="shared" si="98"/>
        <v/>
      </c>
      <c r="K134" s="71"/>
      <c r="Q134" s="101" t="str">
        <f t="shared" ca="1" si="72"/>
        <v/>
      </c>
      <c r="R134" s="71" t="str">
        <f t="shared" si="73"/>
        <v/>
      </c>
      <c r="S134" s="71" t="e">
        <f t="shared" si="74"/>
        <v>#N/A</v>
      </c>
      <c r="T134" s="63" t="str">
        <f t="shared" si="99"/>
        <v/>
      </c>
      <c r="U134" s="68" t="e">
        <f t="shared" si="75"/>
        <v>#N/A</v>
      </c>
      <c r="V134" s="68"/>
    </row>
    <row r="135" spans="1:260" ht="15.75" customHeight="1">
      <c r="A135" s="148"/>
      <c r="B135" s="103" t="str">
        <f t="shared" si="109"/>
        <v/>
      </c>
      <c r="C135" s="103" t="str">
        <f t="shared" si="110"/>
        <v/>
      </c>
      <c r="D135" s="103" t="str">
        <f t="shared" si="111"/>
        <v/>
      </c>
      <c r="E135" s="112"/>
      <c r="F135" s="105" t="str">
        <f>IF(E135="","",VLOOKUP(E135,報名總表及收費!$I$29:$L$140,4))</f>
        <v/>
      </c>
      <c r="G135" s="106"/>
      <c r="H135" s="107" t="str">
        <f t="shared" ca="1" si="76"/>
        <v/>
      </c>
      <c r="I135" s="108"/>
      <c r="J135" s="103" t="str">
        <f t="shared" si="98"/>
        <v/>
      </c>
      <c r="N135" s="68"/>
      <c r="O135" s="68"/>
      <c r="P135" s="68"/>
      <c r="Q135" s="101" t="str">
        <f t="shared" ca="1" si="72"/>
        <v/>
      </c>
      <c r="R135" s="71" t="str">
        <f t="shared" si="73"/>
        <v/>
      </c>
      <c r="S135" s="71" t="e">
        <f t="shared" si="74"/>
        <v>#N/A</v>
      </c>
      <c r="T135" s="63" t="str">
        <f t="shared" si="99"/>
        <v/>
      </c>
      <c r="U135" s="68" t="e">
        <f t="shared" si="75"/>
        <v>#N/A</v>
      </c>
      <c r="V135" s="68"/>
      <c r="W135" s="68"/>
      <c r="X135" s="68"/>
      <c r="Y135" s="68"/>
      <c r="Z135" s="68"/>
      <c r="AA135" s="68"/>
      <c r="AB135" s="68"/>
      <c r="AC135" s="68"/>
      <c r="AD135" s="68"/>
      <c r="AE135" s="68"/>
      <c r="AF135" s="68"/>
      <c r="AG135" s="68"/>
      <c r="AH135" s="68"/>
      <c r="AI135" s="68"/>
      <c r="AJ135" s="68"/>
      <c r="AK135" s="68"/>
      <c r="AL135" s="68"/>
      <c r="AM135" s="68"/>
      <c r="AN135" s="68"/>
      <c r="AO135" s="68"/>
      <c r="AP135" s="68"/>
      <c r="AQ135" s="68"/>
      <c r="AR135" s="68"/>
      <c r="AS135" s="68"/>
      <c r="AT135" s="68"/>
      <c r="AU135" s="68"/>
      <c r="AV135" s="68"/>
      <c r="AW135" s="68"/>
      <c r="AX135" s="68"/>
      <c r="AY135" s="68"/>
      <c r="AZ135" s="68"/>
      <c r="BA135" s="68"/>
      <c r="BB135" s="68"/>
      <c r="BC135" s="68"/>
      <c r="BD135" s="68"/>
      <c r="BE135" s="68"/>
      <c r="BF135" s="68"/>
      <c r="BG135" s="68"/>
      <c r="BH135" s="68"/>
      <c r="BI135" s="68"/>
      <c r="BJ135" s="68"/>
      <c r="BK135" s="68"/>
      <c r="BL135" s="68"/>
      <c r="BM135" s="68"/>
      <c r="BN135" s="68"/>
      <c r="BO135" s="68"/>
      <c r="BP135" s="68"/>
      <c r="BQ135" s="68"/>
      <c r="BR135" s="68"/>
      <c r="BS135" s="68"/>
      <c r="BT135" s="68"/>
      <c r="BU135" s="68"/>
      <c r="BV135" s="68"/>
      <c r="BW135" s="68"/>
      <c r="BX135" s="68"/>
      <c r="BY135" s="68"/>
      <c r="BZ135" s="68"/>
      <c r="CA135" s="68"/>
      <c r="CB135" s="68"/>
      <c r="CC135" s="68"/>
      <c r="CD135" s="68"/>
      <c r="CE135" s="68"/>
      <c r="CF135" s="68"/>
      <c r="CG135" s="68"/>
      <c r="CH135" s="68"/>
      <c r="CI135" s="68"/>
      <c r="CJ135" s="68"/>
      <c r="CK135" s="68"/>
      <c r="CL135" s="68"/>
      <c r="CM135" s="68"/>
      <c r="CN135" s="68"/>
      <c r="CO135" s="68"/>
      <c r="CP135" s="68"/>
      <c r="CQ135" s="68"/>
      <c r="CR135" s="68"/>
      <c r="CS135" s="68"/>
      <c r="CT135" s="68"/>
      <c r="CU135" s="68"/>
      <c r="CV135" s="68"/>
      <c r="CW135" s="68"/>
      <c r="CX135" s="68"/>
      <c r="CY135" s="68"/>
      <c r="CZ135" s="68"/>
      <c r="DA135" s="68"/>
      <c r="DB135" s="68"/>
      <c r="DC135" s="68"/>
      <c r="DD135" s="68"/>
      <c r="DE135" s="68"/>
      <c r="DF135" s="68"/>
      <c r="DG135" s="68"/>
      <c r="DH135" s="68"/>
      <c r="DI135" s="68"/>
      <c r="DJ135" s="68"/>
      <c r="DK135" s="68"/>
      <c r="DL135" s="68"/>
      <c r="DM135" s="68"/>
      <c r="DN135" s="68"/>
      <c r="DO135" s="68"/>
      <c r="DP135" s="68"/>
      <c r="DQ135" s="68"/>
      <c r="DR135" s="68"/>
      <c r="DS135" s="68"/>
      <c r="DT135" s="68"/>
      <c r="DU135" s="68"/>
      <c r="DV135" s="68"/>
      <c r="DW135" s="68"/>
      <c r="DX135" s="68"/>
      <c r="DY135" s="68"/>
      <c r="DZ135" s="68"/>
      <c r="EA135" s="68"/>
      <c r="EB135" s="68"/>
      <c r="EC135" s="68"/>
      <c r="ED135" s="68"/>
      <c r="EE135" s="68"/>
      <c r="EF135" s="68"/>
      <c r="EG135" s="68"/>
      <c r="EH135" s="68"/>
      <c r="EI135" s="68"/>
      <c r="EJ135" s="68"/>
      <c r="EK135" s="68"/>
      <c r="EL135" s="68"/>
      <c r="EM135" s="68"/>
      <c r="EN135" s="68"/>
      <c r="EO135" s="68"/>
      <c r="EP135" s="68"/>
      <c r="EQ135" s="68"/>
      <c r="ER135" s="68"/>
      <c r="ES135" s="68"/>
      <c r="ET135" s="68"/>
      <c r="EU135" s="68"/>
      <c r="EV135" s="68"/>
      <c r="EW135" s="68"/>
      <c r="EX135" s="68"/>
      <c r="EY135" s="68"/>
      <c r="EZ135" s="68"/>
      <c r="FA135" s="68"/>
      <c r="FB135" s="68"/>
      <c r="FC135" s="68"/>
      <c r="FD135" s="68"/>
      <c r="FE135" s="68"/>
      <c r="FF135" s="68"/>
      <c r="FG135" s="68"/>
      <c r="FH135" s="68"/>
      <c r="FI135" s="68"/>
      <c r="FJ135" s="68"/>
      <c r="FK135" s="68"/>
      <c r="FL135" s="68"/>
      <c r="FM135" s="68"/>
      <c r="FN135" s="68"/>
      <c r="FO135" s="68"/>
      <c r="FP135" s="68"/>
      <c r="FQ135" s="68"/>
      <c r="FR135" s="68"/>
      <c r="FS135" s="68"/>
      <c r="FT135" s="68"/>
      <c r="FU135" s="68"/>
      <c r="FV135" s="68"/>
      <c r="FW135" s="68"/>
      <c r="FX135" s="68"/>
      <c r="FY135" s="68"/>
      <c r="FZ135" s="68"/>
      <c r="GA135" s="68"/>
      <c r="GB135" s="68"/>
      <c r="GC135" s="68"/>
      <c r="GD135" s="68"/>
      <c r="GE135" s="68"/>
      <c r="GF135" s="68"/>
      <c r="GG135" s="68"/>
      <c r="GH135" s="68"/>
      <c r="GI135" s="68"/>
      <c r="GJ135" s="68"/>
      <c r="GK135" s="68"/>
      <c r="GL135" s="68"/>
      <c r="GM135" s="68"/>
      <c r="GN135" s="68"/>
      <c r="GO135" s="68"/>
      <c r="GP135" s="68"/>
      <c r="GQ135" s="68"/>
      <c r="GR135" s="68"/>
      <c r="GS135" s="68"/>
      <c r="GT135" s="68"/>
      <c r="GU135" s="68"/>
      <c r="GV135" s="68"/>
      <c r="GW135" s="68"/>
      <c r="GX135" s="68"/>
      <c r="GY135" s="68"/>
      <c r="GZ135" s="68"/>
      <c r="HA135" s="68"/>
      <c r="HB135" s="68"/>
      <c r="HC135" s="68"/>
      <c r="HD135" s="68"/>
      <c r="HE135" s="68"/>
      <c r="HF135" s="68"/>
      <c r="HG135" s="68"/>
      <c r="HH135" s="68"/>
      <c r="HI135" s="68"/>
      <c r="HJ135" s="68"/>
      <c r="HK135" s="68"/>
      <c r="HL135" s="68"/>
      <c r="HM135" s="68"/>
      <c r="HN135" s="68"/>
      <c r="HO135" s="68"/>
      <c r="HP135" s="68"/>
      <c r="HQ135" s="68"/>
      <c r="HR135" s="68"/>
      <c r="HS135" s="68"/>
      <c r="HT135" s="68"/>
      <c r="HU135" s="68"/>
      <c r="HV135" s="68"/>
      <c r="HW135" s="68"/>
      <c r="HX135" s="68"/>
      <c r="HY135" s="68"/>
      <c r="HZ135" s="68"/>
      <c r="IA135" s="68"/>
      <c r="IB135" s="68"/>
      <c r="IC135" s="68"/>
      <c r="ID135" s="68"/>
      <c r="IE135" s="68"/>
      <c r="IF135" s="68"/>
      <c r="IG135" s="68"/>
      <c r="IH135" s="68"/>
      <c r="II135" s="68"/>
      <c r="IJ135" s="68"/>
      <c r="IK135" s="68"/>
      <c r="IL135" s="68"/>
      <c r="IM135" s="68"/>
      <c r="IN135" s="68"/>
      <c r="IO135" s="68"/>
      <c r="IP135" s="68"/>
      <c r="IQ135" s="68"/>
      <c r="IR135" s="68"/>
      <c r="IS135" s="68"/>
      <c r="IT135" s="68"/>
      <c r="IU135" s="68"/>
      <c r="IV135" s="68"/>
      <c r="IW135" s="68"/>
      <c r="IX135" s="68"/>
      <c r="IY135" s="68"/>
      <c r="IZ135" s="68"/>
    </row>
    <row r="136" spans="1:260" ht="15.75" customHeight="1">
      <c r="A136" s="148"/>
      <c r="B136" s="103" t="str">
        <f t="shared" si="109"/>
        <v/>
      </c>
      <c r="C136" s="103" t="str">
        <f t="shared" si="110"/>
        <v/>
      </c>
      <c r="D136" s="103" t="str">
        <f t="shared" si="111"/>
        <v/>
      </c>
      <c r="E136" s="112"/>
      <c r="F136" s="105" t="str">
        <f>IF(E136="","",VLOOKUP(E136,報名總表及收費!$I$29:$L$140,4))</f>
        <v/>
      </c>
      <c r="G136" s="106"/>
      <c r="H136" s="107" t="str">
        <f t="shared" ca="1" si="76"/>
        <v/>
      </c>
      <c r="I136" s="108"/>
      <c r="J136" s="103" t="str">
        <f t="shared" si="98"/>
        <v/>
      </c>
      <c r="K136" s="68"/>
      <c r="L136" s="68"/>
      <c r="M136" s="68"/>
      <c r="N136" s="68"/>
      <c r="O136" s="68"/>
      <c r="P136" s="68"/>
      <c r="Q136" s="101" t="str">
        <f t="shared" ca="1" si="72"/>
        <v/>
      </c>
      <c r="R136" s="71" t="str">
        <f t="shared" si="73"/>
        <v/>
      </c>
      <c r="S136" s="71" t="e">
        <f t="shared" si="74"/>
        <v>#N/A</v>
      </c>
      <c r="T136" s="63" t="str">
        <f t="shared" si="99"/>
        <v/>
      </c>
      <c r="U136" s="68" t="e">
        <f t="shared" si="75"/>
        <v>#N/A</v>
      </c>
      <c r="V136" s="68"/>
      <c r="W136" s="68"/>
      <c r="X136" s="68"/>
      <c r="Y136" s="68"/>
      <c r="Z136" s="68"/>
      <c r="AA136" s="68"/>
      <c r="AB136" s="68"/>
      <c r="AC136" s="68"/>
      <c r="AD136" s="68"/>
      <c r="AE136" s="68"/>
      <c r="AF136" s="68"/>
      <c r="AG136" s="68"/>
      <c r="AH136" s="68"/>
      <c r="AI136" s="68"/>
      <c r="AJ136" s="68"/>
      <c r="AK136" s="68"/>
      <c r="AL136" s="68"/>
      <c r="AM136" s="68"/>
      <c r="AN136" s="68"/>
      <c r="AO136" s="68"/>
      <c r="AP136" s="68"/>
      <c r="AQ136" s="68"/>
      <c r="AR136" s="68"/>
      <c r="AS136" s="68"/>
      <c r="AT136" s="68"/>
      <c r="AU136" s="68"/>
      <c r="AV136" s="68"/>
      <c r="AW136" s="68"/>
      <c r="AX136" s="68"/>
      <c r="AY136" s="68"/>
      <c r="AZ136" s="68"/>
      <c r="BA136" s="68"/>
      <c r="BB136" s="68"/>
      <c r="BC136" s="68"/>
      <c r="BD136" s="68"/>
      <c r="BE136" s="68"/>
      <c r="BF136" s="68"/>
      <c r="BG136" s="68"/>
      <c r="BH136" s="68"/>
      <c r="BI136" s="68"/>
      <c r="BJ136" s="68"/>
      <c r="BK136" s="68"/>
      <c r="BL136" s="68"/>
      <c r="BM136" s="68"/>
      <c r="BN136" s="68"/>
      <c r="BO136" s="68"/>
      <c r="BP136" s="68"/>
      <c r="BQ136" s="68"/>
      <c r="BR136" s="68"/>
      <c r="BS136" s="68"/>
      <c r="BT136" s="68"/>
      <c r="BU136" s="68"/>
      <c r="BV136" s="68"/>
      <c r="BW136" s="68"/>
      <c r="BX136" s="68"/>
      <c r="BY136" s="68"/>
      <c r="BZ136" s="68"/>
      <c r="CA136" s="68"/>
      <c r="CB136" s="68"/>
      <c r="CC136" s="68"/>
      <c r="CD136" s="68"/>
      <c r="CE136" s="68"/>
      <c r="CF136" s="68"/>
      <c r="CG136" s="68"/>
      <c r="CH136" s="68"/>
      <c r="CI136" s="68"/>
      <c r="CJ136" s="68"/>
      <c r="CK136" s="68"/>
      <c r="CL136" s="68"/>
      <c r="CM136" s="68"/>
      <c r="CN136" s="68"/>
      <c r="CO136" s="68"/>
      <c r="CP136" s="68"/>
      <c r="CQ136" s="68"/>
      <c r="CR136" s="68"/>
      <c r="CS136" s="68"/>
      <c r="CT136" s="68"/>
      <c r="CU136" s="68"/>
      <c r="CV136" s="68"/>
      <c r="CW136" s="68"/>
      <c r="CX136" s="68"/>
      <c r="CY136" s="68"/>
      <c r="CZ136" s="68"/>
      <c r="DA136" s="68"/>
      <c r="DB136" s="68"/>
      <c r="DC136" s="68"/>
      <c r="DD136" s="68"/>
      <c r="DE136" s="68"/>
      <c r="DF136" s="68"/>
      <c r="DG136" s="68"/>
      <c r="DH136" s="68"/>
      <c r="DI136" s="68"/>
      <c r="DJ136" s="68"/>
      <c r="DK136" s="68"/>
      <c r="DL136" s="68"/>
      <c r="DM136" s="68"/>
      <c r="DN136" s="68"/>
      <c r="DO136" s="68"/>
      <c r="DP136" s="68"/>
      <c r="DQ136" s="68"/>
      <c r="DR136" s="68"/>
      <c r="DS136" s="68"/>
      <c r="DT136" s="68"/>
      <c r="DU136" s="68"/>
      <c r="DV136" s="68"/>
      <c r="DW136" s="68"/>
      <c r="DX136" s="68"/>
      <c r="DY136" s="68"/>
      <c r="DZ136" s="68"/>
      <c r="EA136" s="68"/>
      <c r="EB136" s="68"/>
      <c r="EC136" s="68"/>
      <c r="ED136" s="68"/>
      <c r="EE136" s="68"/>
      <c r="EF136" s="68"/>
      <c r="EG136" s="68"/>
      <c r="EH136" s="68"/>
      <c r="EI136" s="68"/>
      <c r="EJ136" s="68"/>
      <c r="EK136" s="68"/>
      <c r="EL136" s="68"/>
      <c r="EM136" s="68"/>
      <c r="EN136" s="68"/>
      <c r="EO136" s="68"/>
      <c r="EP136" s="68"/>
      <c r="EQ136" s="68"/>
      <c r="ER136" s="68"/>
      <c r="ES136" s="68"/>
      <c r="ET136" s="68"/>
      <c r="EU136" s="68"/>
      <c r="EV136" s="68"/>
      <c r="EW136" s="68"/>
      <c r="EX136" s="68"/>
      <c r="EY136" s="68"/>
      <c r="EZ136" s="68"/>
      <c r="FA136" s="68"/>
      <c r="FB136" s="68"/>
      <c r="FC136" s="68"/>
      <c r="FD136" s="68"/>
      <c r="FE136" s="68"/>
      <c r="FF136" s="68"/>
      <c r="FG136" s="68"/>
      <c r="FH136" s="68"/>
      <c r="FI136" s="68"/>
      <c r="FJ136" s="68"/>
      <c r="FK136" s="68"/>
      <c r="FL136" s="68"/>
      <c r="FM136" s="68"/>
      <c r="FN136" s="68"/>
      <c r="FO136" s="68"/>
      <c r="FP136" s="68"/>
      <c r="FQ136" s="68"/>
      <c r="FR136" s="68"/>
      <c r="FS136" s="68"/>
      <c r="FT136" s="68"/>
      <c r="FU136" s="68"/>
      <c r="FV136" s="68"/>
      <c r="FW136" s="68"/>
      <c r="FX136" s="68"/>
      <c r="FY136" s="68"/>
      <c r="FZ136" s="68"/>
      <c r="GA136" s="68"/>
      <c r="GB136" s="68"/>
      <c r="GC136" s="68"/>
      <c r="GD136" s="68"/>
      <c r="GE136" s="68"/>
      <c r="GF136" s="68"/>
      <c r="GG136" s="68"/>
      <c r="GH136" s="68"/>
      <c r="GI136" s="68"/>
      <c r="GJ136" s="68"/>
      <c r="GK136" s="68"/>
      <c r="GL136" s="68"/>
      <c r="GM136" s="68"/>
      <c r="GN136" s="68"/>
      <c r="GO136" s="68"/>
      <c r="GP136" s="68"/>
      <c r="GQ136" s="68"/>
      <c r="GR136" s="68"/>
      <c r="GS136" s="68"/>
      <c r="GT136" s="68"/>
      <c r="GU136" s="68"/>
      <c r="GV136" s="68"/>
      <c r="GW136" s="68"/>
      <c r="GX136" s="68"/>
      <c r="GY136" s="68"/>
      <c r="GZ136" s="68"/>
      <c r="HA136" s="68"/>
      <c r="HB136" s="68"/>
      <c r="HC136" s="68"/>
      <c r="HD136" s="68"/>
      <c r="HE136" s="68"/>
      <c r="HF136" s="68"/>
      <c r="HG136" s="68"/>
      <c r="HH136" s="68"/>
      <c r="HI136" s="68"/>
      <c r="HJ136" s="68"/>
      <c r="HK136" s="68"/>
      <c r="HL136" s="68"/>
      <c r="HM136" s="68"/>
      <c r="HN136" s="68"/>
      <c r="HO136" s="68"/>
      <c r="HP136" s="68"/>
      <c r="HQ136" s="68"/>
      <c r="HR136" s="68"/>
      <c r="HS136" s="68"/>
      <c r="HT136" s="68"/>
      <c r="HU136" s="68"/>
      <c r="HV136" s="68"/>
      <c r="HW136" s="68"/>
      <c r="HX136" s="68"/>
      <c r="HY136" s="68"/>
      <c r="HZ136" s="68"/>
      <c r="IA136" s="68"/>
      <c r="IB136" s="68"/>
      <c r="IC136" s="68"/>
      <c r="ID136" s="68"/>
      <c r="IE136" s="68"/>
      <c r="IF136" s="68"/>
      <c r="IG136" s="68"/>
      <c r="IH136" s="68"/>
      <c r="II136" s="68"/>
      <c r="IJ136" s="68"/>
      <c r="IK136" s="68"/>
      <c r="IL136" s="68"/>
      <c r="IM136" s="68"/>
      <c r="IN136" s="68"/>
      <c r="IO136" s="68"/>
      <c r="IP136" s="68"/>
      <c r="IQ136" s="68"/>
      <c r="IR136" s="68"/>
      <c r="IS136" s="68"/>
      <c r="IT136" s="68"/>
      <c r="IU136" s="68"/>
      <c r="IV136" s="68"/>
      <c r="IW136" s="68"/>
      <c r="IX136" s="68"/>
      <c r="IY136" s="68"/>
      <c r="IZ136" s="68"/>
    </row>
    <row r="137" spans="1:260" ht="15.75" customHeight="1">
      <c r="A137" s="147" t="s">
        <v>85</v>
      </c>
      <c r="B137" s="95"/>
      <c r="C137" s="95"/>
      <c r="D137" s="95"/>
      <c r="E137" s="96"/>
      <c r="F137" s="97" t="str">
        <f>IF(E137="","",VLOOKUP(E137,報名總表及收費!$I$29:$L$140,4))</f>
        <v/>
      </c>
      <c r="G137" s="102"/>
      <c r="H137" s="99" t="str">
        <f t="shared" ca="1" si="76"/>
        <v/>
      </c>
      <c r="I137" s="100"/>
      <c r="J137" s="94" t="str">
        <f t="shared" si="98"/>
        <v/>
      </c>
      <c r="K137" s="68"/>
      <c r="L137" s="68"/>
      <c r="M137" s="68"/>
      <c r="N137" s="68"/>
      <c r="O137" s="68"/>
      <c r="P137" s="68"/>
      <c r="Q137" s="101" t="str">
        <f t="shared" ca="1" si="72"/>
        <v/>
      </c>
      <c r="R137" s="71" t="str">
        <f t="shared" si="73"/>
        <v/>
      </c>
      <c r="S137" s="71" t="str">
        <f t="shared" si="74"/>
        <v/>
      </c>
      <c r="T137" s="63" t="str">
        <f t="shared" si="99"/>
        <v/>
      </c>
      <c r="U137" s="68" t="str">
        <f t="shared" si="75"/>
        <v/>
      </c>
      <c r="V137" s="68"/>
      <c r="W137" s="68"/>
      <c r="X137" s="68"/>
      <c r="Y137" s="68"/>
      <c r="Z137" s="68"/>
      <c r="AA137" s="68"/>
      <c r="AB137" s="68"/>
      <c r="AC137" s="68"/>
      <c r="AD137" s="68"/>
      <c r="AE137" s="68"/>
      <c r="AF137" s="68"/>
      <c r="AG137" s="68"/>
      <c r="AH137" s="68"/>
      <c r="AI137" s="68"/>
      <c r="AJ137" s="68"/>
      <c r="AK137" s="68"/>
      <c r="AL137" s="68"/>
      <c r="AM137" s="68"/>
      <c r="AN137" s="68"/>
      <c r="AO137" s="68"/>
      <c r="AP137" s="68"/>
      <c r="AQ137" s="68"/>
      <c r="AR137" s="68"/>
      <c r="AS137" s="68"/>
      <c r="AT137" s="68"/>
      <c r="AU137" s="68"/>
      <c r="AV137" s="68"/>
      <c r="AW137" s="68"/>
      <c r="AX137" s="68"/>
      <c r="AY137" s="68"/>
      <c r="AZ137" s="68"/>
      <c r="BA137" s="68"/>
      <c r="BB137" s="68"/>
      <c r="BC137" s="68"/>
      <c r="BD137" s="68"/>
      <c r="BE137" s="68"/>
      <c r="BF137" s="68"/>
      <c r="BG137" s="68"/>
      <c r="BH137" s="68"/>
      <c r="BI137" s="68"/>
      <c r="BJ137" s="68"/>
      <c r="BK137" s="68"/>
      <c r="BL137" s="68"/>
      <c r="BM137" s="68"/>
      <c r="BN137" s="68"/>
      <c r="BO137" s="68"/>
      <c r="BP137" s="68"/>
      <c r="BQ137" s="68"/>
      <c r="BR137" s="68"/>
      <c r="BS137" s="68"/>
      <c r="BT137" s="68"/>
      <c r="BU137" s="68"/>
      <c r="BV137" s="68"/>
      <c r="BW137" s="68"/>
      <c r="BX137" s="68"/>
      <c r="BY137" s="68"/>
      <c r="BZ137" s="68"/>
      <c r="CA137" s="68"/>
      <c r="CB137" s="68"/>
      <c r="CC137" s="68"/>
      <c r="CD137" s="68"/>
      <c r="CE137" s="68"/>
      <c r="CF137" s="68"/>
      <c r="CG137" s="68"/>
      <c r="CH137" s="68"/>
      <c r="CI137" s="68"/>
      <c r="CJ137" s="68"/>
      <c r="CK137" s="68"/>
      <c r="CL137" s="68"/>
      <c r="CM137" s="68"/>
      <c r="CN137" s="68"/>
      <c r="CO137" s="68"/>
      <c r="CP137" s="68"/>
      <c r="CQ137" s="68"/>
      <c r="CR137" s="68"/>
      <c r="CS137" s="68"/>
      <c r="CT137" s="68"/>
      <c r="CU137" s="68"/>
      <c r="CV137" s="68"/>
      <c r="CW137" s="68"/>
      <c r="CX137" s="68"/>
      <c r="CY137" s="68"/>
      <c r="CZ137" s="68"/>
      <c r="DA137" s="68"/>
      <c r="DB137" s="68"/>
      <c r="DC137" s="68"/>
      <c r="DD137" s="68"/>
      <c r="DE137" s="68"/>
      <c r="DF137" s="68"/>
      <c r="DG137" s="68"/>
      <c r="DH137" s="68"/>
      <c r="DI137" s="68"/>
      <c r="DJ137" s="68"/>
      <c r="DK137" s="68"/>
      <c r="DL137" s="68"/>
      <c r="DM137" s="68"/>
      <c r="DN137" s="68"/>
      <c r="DO137" s="68"/>
      <c r="DP137" s="68"/>
      <c r="DQ137" s="68"/>
      <c r="DR137" s="68"/>
      <c r="DS137" s="68"/>
      <c r="DT137" s="68"/>
      <c r="DU137" s="68"/>
      <c r="DV137" s="68"/>
      <c r="DW137" s="68"/>
      <c r="DX137" s="68"/>
      <c r="DY137" s="68"/>
      <c r="DZ137" s="68"/>
      <c r="EA137" s="68"/>
      <c r="EB137" s="68"/>
      <c r="EC137" s="68"/>
      <c r="ED137" s="68"/>
      <c r="EE137" s="68"/>
      <c r="EF137" s="68"/>
      <c r="EG137" s="68"/>
      <c r="EH137" s="68"/>
      <c r="EI137" s="68"/>
      <c r="EJ137" s="68"/>
      <c r="EK137" s="68"/>
      <c r="EL137" s="68"/>
      <c r="EM137" s="68"/>
      <c r="EN137" s="68"/>
      <c r="EO137" s="68"/>
      <c r="EP137" s="68"/>
      <c r="EQ137" s="68"/>
      <c r="ER137" s="68"/>
      <c r="ES137" s="68"/>
      <c r="ET137" s="68"/>
      <c r="EU137" s="68"/>
      <c r="EV137" s="68"/>
      <c r="EW137" s="68"/>
      <c r="EX137" s="68"/>
      <c r="EY137" s="68"/>
      <c r="EZ137" s="68"/>
      <c r="FA137" s="68"/>
      <c r="FB137" s="68"/>
      <c r="FC137" s="68"/>
      <c r="FD137" s="68"/>
      <c r="FE137" s="68"/>
      <c r="FF137" s="68"/>
      <c r="FG137" s="68"/>
      <c r="FH137" s="68"/>
      <c r="FI137" s="68"/>
      <c r="FJ137" s="68"/>
      <c r="FK137" s="68"/>
      <c r="FL137" s="68"/>
      <c r="FM137" s="68"/>
      <c r="FN137" s="68"/>
      <c r="FO137" s="68"/>
      <c r="FP137" s="68"/>
      <c r="FQ137" s="68"/>
      <c r="FR137" s="68"/>
      <c r="FS137" s="68"/>
      <c r="FT137" s="68"/>
      <c r="FU137" s="68"/>
      <c r="FV137" s="68"/>
      <c r="FW137" s="68"/>
      <c r="FX137" s="68"/>
      <c r="FY137" s="68"/>
      <c r="FZ137" s="68"/>
      <c r="GA137" s="68"/>
      <c r="GB137" s="68"/>
      <c r="GC137" s="68"/>
      <c r="GD137" s="68"/>
      <c r="GE137" s="68"/>
      <c r="GF137" s="68"/>
      <c r="GG137" s="68"/>
      <c r="GH137" s="68"/>
      <c r="GI137" s="68"/>
      <c r="GJ137" s="68"/>
      <c r="GK137" s="68"/>
      <c r="GL137" s="68"/>
      <c r="GM137" s="68"/>
      <c r="GN137" s="68"/>
      <c r="GO137" s="68"/>
      <c r="GP137" s="68"/>
      <c r="GQ137" s="68"/>
      <c r="GR137" s="68"/>
      <c r="GS137" s="68"/>
      <c r="GT137" s="68"/>
      <c r="GU137" s="68"/>
      <c r="GV137" s="68"/>
      <c r="GW137" s="68"/>
      <c r="GX137" s="68"/>
      <c r="GY137" s="68"/>
      <c r="GZ137" s="68"/>
      <c r="HA137" s="68"/>
      <c r="HB137" s="68"/>
      <c r="HC137" s="68"/>
      <c r="HD137" s="68"/>
      <c r="HE137" s="68"/>
      <c r="HF137" s="68"/>
      <c r="HG137" s="68"/>
      <c r="HH137" s="68"/>
      <c r="HI137" s="68"/>
      <c r="HJ137" s="68"/>
      <c r="HK137" s="68"/>
      <c r="HL137" s="68"/>
      <c r="HM137" s="68"/>
      <c r="HN137" s="68"/>
      <c r="HO137" s="68"/>
      <c r="HP137" s="68"/>
      <c r="HQ137" s="68"/>
      <c r="HR137" s="68"/>
      <c r="HS137" s="68"/>
      <c r="HT137" s="68"/>
      <c r="HU137" s="68"/>
      <c r="HV137" s="68"/>
      <c r="HW137" s="68"/>
      <c r="HX137" s="68"/>
      <c r="HY137" s="68"/>
      <c r="HZ137" s="68"/>
      <c r="IA137" s="68"/>
      <c r="IB137" s="68"/>
      <c r="IC137" s="68"/>
      <c r="ID137" s="68"/>
      <c r="IE137" s="68"/>
      <c r="IF137" s="68"/>
      <c r="IG137" s="68"/>
      <c r="IH137" s="68"/>
      <c r="II137" s="68"/>
      <c r="IJ137" s="68"/>
      <c r="IK137" s="68"/>
      <c r="IL137" s="68"/>
      <c r="IM137" s="68"/>
      <c r="IN137" s="68"/>
      <c r="IO137" s="68"/>
      <c r="IP137" s="68"/>
      <c r="IQ137" s="68"/>
      <c r="IR137" s="68"/>
      <c r="IS137" s="68"/>
      <c r="IT137" s="68"/>
      <c r="IU137" s="68"/>
      <c r="IV137" s="68"/>
      <c r="IW137" s="68"/>
      <c r="IX137" s="68"/>
      <c r="IY137" s="68"/>
      <c r="IZ137" s="68"/>
    </row>
    <row r="138" spans="1:260" ht="15.75" customHeight="1">
      <c r="A138" s="147"/>
      <c r="B138" s="94" t="str">
        <f t="shared" ref="B138:B140" si="112">IF(B137=0,"",B137)</f>
        <v/>
      </c>
      <c r="C138" s="94" t="str">
        <f t="shared" ref="C138:C140" si="113">IF(C137=0,"",C137)</f>
        <v/>
      </c>
      <c r="D138" s="94" t="str">
        <f t="shared" ref="D138:D140" si="114">IF(D137=0,"",D137)</f>
        <v/>
      </c>
      <c r="E138" s="96"/>
      <c r="F138" s="97" t="str">
        <f>IF(E138="","",VLOOKUP(E138,報名總表及收費!$I$29:$L$140,4))</f>
        <v/>
      </c>
      <c r="G138" s="102"/>
      <c r="H138" s="99" t="str">
        <f t="shared" ca="1" si="76"/>
        <v/>
      </c>
      <c r="I138" s="100"/>
      <c r="J138" s="94" t="str">
        <f t="shared" si="98"/>
        <v/>
      </c>
      <c r="K138" s="68"/>
      <c r="L138" s="68"/>
      <c r="M138" s="68"/>
      <c r="N138" s="68"/>
      <c r="O138" s="68"/>
      <c r="P138" s="68"/>
      <c r="Q138" s="101" t="str">
        <f t="shared" ca="1" si="72"/>
        <v/>
      </c>
      <c r="R138" s="71" t="str">
        <f t="shared" si="73"/>
        <v/>
      </c>
      <c r="S138" s="71" t="e">
        <f t="shared" si="74"/>
        <v>#N/A</v>
      </c>
      <c r="T138" s="63" t="str">
        <f t="shared" si="99"/>
        <v/>
      </c>
      <c r="U138" s="68" t="e">
        <f t="shared" si="75"/>
        <v>#N/A</v>
      </c>
      <c r="V138" s="68"/>
      <c r="W138" s="68"/>
      <c r="X138" s="68"/>
      <c r="Y138" s="68"/>
      <c r="Z138" s="68"/>
      <c r="AA138" s="68"/>
      <c r="AB138" s="68"/>
      <c r="AC138" s="68"/>
      <c r="AD138" s="68"/>
      <c r="AE138" s="68"/>
      <c r="AF138" s="68"/>
      <c r="AG138" s="68"/>
      <c r="AH138" s="68"/>
      <c r="AI138" s="68"/>
      <c r="AJ138" s="68"/>
      <c r="AK138" s="68"/>
      <c r="AL138" s="68"/>
      <c r="AM138" s="68"/>
      <c r="AN138" s="68"/>
      <c r="AO138" s="68"/>
      <c r="AP138" s="68"/>
      <c r="AQ138" s="68"/>
      <c r="AR138" s="68"/>
      <c r="AS138" s="68"/>
      <c r="AT138" s="68"/>
      <c r="AU138" s="68"/>
      <c r="AV138" s="68"/>
      <c r="AW138" s="68"/>
      <c r="AX138" s="68"/>
      <c r="AY138" s="68"/>
      <c r="AZ138" s="68"/>
      <c r="BA138" s="68"/>
      <c r="BB138" s="68"/>
      <c r="BC138" s="68"/>
      <c r="BD138" s="68"/>
      <c r="BE138" s="68"/>
      <c r="BF138" s="68"/>
      <c r="BG138" s="68"/>
      <c r="BH138" s="68"/>
      <c r="BI138" s="68"/>
      <c r="BJ138" s="68"/>
      <c r="BK138" s="68"/>
      <c r="BL138" s="68"/>
      <c r="BM138" s="68"/>
      <c r="BN138" s="68"/>
      <c r="BO138" s="68"/>
      <c r="BP138" s="68"/>
      <c r="BQ138" s="68"/>
      <c r="BR138" s="68"/>
      <c r="BS138" s="68"/>
      <c r="BT138" s="68"/>
      <c r="BU138" s="68"/>
      <c r="BV138" s="68"/>
      <c r="BW138" s="68"/>
      <c r="BX138" s="68"/>
      <c r="BY138" s="68"/>
      <c r="BZ138" s="68"/>
      <c r="CA138" s="68"/>
      <c r="CB138" s="68"/>
      <c r="CC138" s="68"/>
      <c r="CD138" s="68"/>
      <c r="CE138" s="68"/>
      <c r="CF138" s="68"/>
      <c r="CG138" s="68"/>
      <c r="CH138" s="68"/>
      <c r="CI138" s="68"/>
      <c r="CJ138" s="68"/>
      <c r="CK138" s="68"/>
      <c r="CL138" s="68"/>
      <c r="CM138" s="68"/>
      <c r="CN138" s="68"/>
      <c r="CO138" s="68"/>
      <c r="CP138" s="68"/>
      <c r="CQ138" s="68"/>
      <c r="CR138" s="68"/>
      <c r="CS138" s="68"/>
      <c r="CT138" s="68"/>
      <c r="CU138" s="68"/>
      <c r="CV138" s="68"/>
      <c r="CW138" s="68"/>
      <c r="CX138" s="68"/>
      <c r="CY138" s="68"/>
      <c r="CZ138" s="68"/>
      <c r="DA138" s="68"/>
      <c r="DB138" s="68"/>
      <c r="DC138" s="68"/>
      <c r="DD138" s="68"/>
      <c r="DE138" s="68"/>
      <c r="DF138" s="68"/>
      <c r="DG138" s="68"/>
      <c r="DH138" s="68"/>
      <c r="DI138" s="68"/>
      <c r="DJ138" s="68"/>
      <c r="DK138" s="68"/>
      <c r="DL138" s="68"/>
      <c r="DM138" s="68"/>
      <c r="DN138" s="68"/>
      <c r="DO138" s="68"/>
      <c r="DP138" s="68"/>
      <c r="DQ138" s="68"/>
      <c r="DR138" s="68"/>
      <c r="DS138" s="68"/>
      <c r="DT138" s="68"/>
      <c r="DU138" s="68"/>
      <c r="DV138" s="68"/>
      <c r="DW138" s="68"/>
      <c r="DX138" s="68"/>
      <c r="DY138" s="68"/>
      <c r="DZ138" s="68"/>
      <c r="EA138" s="68"/>
      <c r="EB138" s="68"/>
      <c r="EC138" s="68"/>
      <c r="ED138" s="68"/>
      <c r="EE138" s="68"/>
      <c r="EF138" s="68"/>
      <c r="EG138" s="68"/>
      <c r="EH138" s="68"/>
      <c r="EI138" s="68"/>
      <c r="EJ138" s="68"/>
      <c r="EK138" s="68"/>
      <c r="EL138" s="68"/>
      <c r="EM138" s="68"/>
      <c r="EN138" s="68"/>
      <c r="EO138" s="68"/>
      <c r="EP138" s="68"/>
      <c r="EQ138" s="68"/>
      <c r="ER138" s="68"/>
      <c r="ES138" s="68"/>
      <c r="ET138" s="68"/>
      <c r="EU138" s="68"/>
      <c r="EV138" s="68"/>
      <c r="EW138" s="68"/>
      <c r="EX138" s="68"/>
      <c r="EY138" s="68"/>
      <c r="EZ138" s="68"/>
      <c r="FA138" s="68"/>
      <c r="FB138" s="68"/>
      <c r="FC138" s="68"/>
      <c r="FD138" s="68"/>
      <c r="FE138" s="68"/>
      <c r="FF138" s="68"/>
      <c r="FG138" s="68"/>
      <c r="FH138" s="68"/>
      <c r="FI138" s="68"/>
      <c r="FJ138" s="68"/>
      <c r="FK138" s="68"/>
      <c r="FL138" s="68"/>
      <c r="FM138" s="68"/>
      <c r="FN138" s="68"/>
      <c r="FO138" s="68"/>
      <c r="FP138" s="68"/>
      <c r="FQ138" s="68"/>
      <c r="FR138" s="68"/>
      <c r="FS138" s="68"/>
      <c r="FT138" s="68"/>
      <c r="FU138" s="68"/>
      <c r="FV138" s="68"/>
      <c r="FW138" s="68"/>
      <c r="FX138" s="68"/>
      <c r="FY138" s="68"/>
      <c r="FZ138" s="68"/>
      <c r="GA138" s="68"/>
      <c r="GB138" s="68"/>
      <c r="GC138" s="68"/>
      <c r="GD138" s="68"/>
      <c r="GE138" s="68"/>
      <c r="GF138" s="68"/>
      <c r="GG138" s="68"/>
      <c r="GH138" s="68"/>
      <c r="GI138" s="68"/>
      <c r="GJ138" s="68"/>
      <c r="GK138" s="68"/>
      <c r="GL138" s="68"/>
      <c r="GM138" s="68"/>
      <c r="GN138" s="68"/>
      <c r="GO138" s="68"/>
      <c r="GP138" s="68"/>
      <c r="GQ138" s="68"/>
      <c r="GR138" s="68"/>
      <c r="GS138" s="68"/>
      <c r="GT138" s="68"/>
      <c r="GU138" s="68"/>
      <c r="GV138" s="68"/>
      <c r="GW138" s="68"/>
      <c r="GX138" s="68"/>
      <c r="GY138" s="68"/>
      <c r="GZ138" s="68"/>
      <c r="HA138" s="68"/>
      <c r="HB138" s="68"/>
      <c r="HC138" s="68"/>
      <c r="HD138" s="68"/>
      <c r="HE138" s="68"/>
      <c r="HF138" s="68"/>
      <c r="HG138" s="68"/>
      <c r="HH138" s="68"/>
      <c r="HI138" s="68"/>
      <c r="HJ138" s="68"/>
      <c r="HK138" s="68"/>
      <c r="HL138" s="68"/>
      <c r="HM138" s="68"/>
      <c r="HN138" s="68"/>
      <c r="HO138" s="68"/>
      <c r="HP138" s="68"/>
      <c r="HQ138" s="68"/>
      <c r="HR138" s="68"/>
      <c r="HS138" s="68"/>
      <c r="HT138" s="68"/>
      <c r="HU138" s="68"/>
      <c r="HV138" s="68"/>
      <c r="HW138" s="68"/>
      <c r="HX138" s="68"/>
      <c r="HY138" s="68"/>
      <c r="HZ138" s="68"/>
      <c r="IA138" s="68"/>
      <c r="IB138" s="68"/>
      <c r="IC138" s="68"/>
      <c r="ID138" s="68"/>
      <c r="IE138" s="68"/>
      <c r="IF138" s="68"/>
      <c r="IG138" s="68"/>
      <c r="IH138" s="68"/>
      <c r="II138" s="68"/>
      <c r="IJ138" s="68"/>
      <c r="IK138" s="68"/>
      <c r="IL138" s="68"/>
      <c r="IM138" s="68"/>
      <c r="IN138" s="68"/>
      <c r="IO138" s="68"/>
      <c r="IP138" s="68"/>
      <c r="IQ138" s="68"/>
      <c r="IR138" s="68"/>
      <c r="IS138" s="68"/>
      <c r="IT138" s="68"/>
      <c r="IU138" s="68"/>
      <c r="IV138" s="68"/>
      <c r="IW138" s="68"/>
      <c r="IX138" s="68"/>
      <c r="IY138" s="68"/>
      <c r="IZ138" s="68"/>
    </row>
    <row r="139" spans="1:260" ht="15.75" customHeight="1">
      <c r="A139" s="147"/>
      <c r="B139" s="94" t="str">
        <f t="shared" si="112"/>
        <v/>
      </c>
      <c r="C139" s="94" t="str">
        <f t="shared" si="113"/>
        <v/>
      </c>
      <c r="D139" s="94" t="str">
        <f t="shared" si="114"/>
        <v/>
      </c>
      <c r="E139" s="96"/>
      <c r="F139" s="97" t="str">
        <f>IF(E139="","",VLOOKUP(E139,報名總表及收費!$I$29:$L$140,4))</f>
        <v/>
      </c>
      <c r="G139" s="102"/>
      <c r="H139" s="99" t="str">
        <f t="shared" ca="1" si="76"/>
        <v/>
      </c>
      <c r="I139" s="100"/>
      <c r="J139" s="94" t="str">
        <f t="shared" si="98"/>
        <v/>
      </c>
      <c r="K139" s="68"/>
      <c r="L139" s="68"/>
      <c r="M139" s="68"/>
      <c r="N139" s="68"/>
      <c r="O139" s="68"/>
      <c r="P139" s="68"/>
      <c r="Q139" s="101" t="str">
        <f t="shared" ca="1" si="72"/>
        <v/>
      </c>
      <c r="R139" s="71" t="str">
        <f t="shared" si="73"/>
        <v/>
      </c>
      <c r="S139" s="71" t="e">
        <f t="shared" si="74"/>
        <v>#N/A</v>
      </c>
      <c r="T139" s="63" t="str">
        <f t="shared" si="99"/>
        <v/>
      </c>
      <c r="U139" s="68" t="e">
        <f t="shared" si="75"/>
        <v>#N/A</v>
      </c>
      <c r="V139" s="68"/>
      <c r="W139" s="68"/>
      <c r="X139" s="68"/>
      <c r="Y139" s="68"/>
      <c r="Z139" s="68"/>
      <c r="AA139" s="68"/>
      <c r="AB139" s="68"/>
      <c r="AC139" s="68"/>
      <c r="AD139" s="68"/>
      <c r="AE139" s="68"/>
      <c r="AF139" s="68"/>
      <c r="AG139" s="68"/>
      <c r="AH139" s="68"/>
      <c r="AI139" s="68"/>
      <c r="AJ139" s="68"/>
      <c r="AK139" s="68"/>
      <c r="AL139" s="68"/>
      <c r="AM139" s="68"/>
      <c r="AN139" s="68"/>
      <c r="AO139" s="68"/>
      <c r="AP139" s="68"/>
      <c r="AQ139" s="68"/>
      <c r="AR139" s="68"/>
      <c r="AS139" s="68"/>
      <c r="AT139" s="68"/>
      <c r="AU139" s="68"/>
      <c r="AV139" s="68"/>
      <c r="AW139" s="68"/>
      <c r="AX139" s="68"/>
      <c r="AY139" s="68"/>
      <c r="AZ139" s="68"/>
      <c r="BA139" s="68"/>
      <c r="BB139" s="68"/>
      <c r="BC139" s="68"/>
      <c r="BD139" s="68"/>
      <c r="BE139" s="68"/>
      <c r="BF139" s="68"/>
      <c r="BG139" s="68"/>
      <c r="BH139" s="68"/>
      <c r="BI139" s="68"/>
      <c r="BJ139" s="68"/>
      <c r="BK139" s="68"/>
      <c r="BL139" s="68"/>
      <c r="BM139" s="68"/>
      <c r="BN139" s="68"/>
      <c r="BO139" s="68"/>
      <c r="BP139" s="68"/>
      <c r="BQ139" s="68"/>
      <c r="BR139" s="68"/>
      <c r="BS139" s="68"/>
      <c r="BT139" s="68"/>
      <c r="BU139" s="68"/>
      <c r="BV139" s="68"/>
      <c r="BW139" s="68"/>
      <c r="BX139" s="68"/>
      <c r="BY139" s="68"/>
      <c r="BZ139" s="68"/>
      <c r="CA139" s="68"/>
      <c r="CB139" s="68"/>
      <c r="CC139" s="68"/>
      <c r="CD139" s="68"/>
      <c r="CE139" s="68"/>
      <c r="CF139" s="68"/>
      <c r="CG139" s="68"/>
      <c r="CH139" s="68"/>
      <c r="CI139" s="68"/>
      <c r="CJ139" s="68"/>
      <c r="CK139" s="68"/>
      <c r="CL139" s="68"/>
      <c r="CM139" s="68"/>
      <c r="CN139" s="68"/>
      <c r="CO139" s="68"/>
      <c r="CP139" s="68"/>
      <c r="CQ139" s="68"/>
      <c r="CR139" s="68"/>
      <c r="CS139" s="68"/>
      <c r="CT139" s="68"/>
      <c r="CU139" s="68"/>
      <c r="CV139" s="68"/>
      <c r="CW139" s="68"/>
      <c r="CX139" s="68"/>
      <c r="CY139" s="68"/>
      <c r="CZ139" s="68"/>
      <c r="DA139" s="68"/>
      <c r="DB139" s="68"/>
      <c r="DC139" s="68"/>
      <c r="DD139" s="68"/>
      <c r="DE139" s="68"/>
      <c r="DF139" s="68"/>
      <c r="DG139" s="68"/>
      <c r="DH139" s="68"/>
      <c r="DI139" s="68"/>
      <c r="DJ139" s="68"/>
      <c r="DK139" s="68"/>
      <c r="DL139" s="68"/>
      <c r="DM139" s="68"/>
      <c r="DN139" s="68"/>
      <c r="DO139" s="68"/>
      <c r="DP139" s="68"/>
      <c r="DQ139" s="68"/>
      <c r="DR139" s="68"/>
      <c r="DS139" s="68"/>
      <c r="DT139" s="68"/>
      <c r="DU139" s="68"/>
      <c r="DV139" s="68"/>
      <c r="DW139" s="68"/>
      <c r="DX139" s="68"/>
      <c r="DY139" s="68"/>
      <c r="DZ139" s="68"/>
      <c r="EA139" s="68"/>
      <c r="EB139" s="68"/>
      <c r="EC139" s="68"/>
      <c r="ED139" s="68"/>
      <c r="EE139" s="68"/>
      <c r="EF139" s="68"/>
      <c r="EG139" s="68"/>
      <c r="EH139" s="68"/>
      <c r="EI139" s="68"/>
      <c r="EJ139" s="68"/>
      <c r="EK139" s="68"/>
      <c r="EL139" s="68"/>
      <c r="EM139" s="68"/>
      <c r="EN139" s="68"/>
      <c r="EO139" s="68"/>
      <c r="EP139" s="68"/>
      <c r="EQ139" s="68"/>
      <c r="ER139" s="68"/>
      <c r="ES139" s="68"/>
      <c r="ET139" s="68"/>
      <c r="EU139" s="68"/>
      <c r="EV139" s="68"/>
      <c r="EW139" s="68"/>
      <c r="EX139" s="68"/>
      <c r="EY139" s="68"/>
      <c r="EZ139" s="68"/>
      <c r="FA139" s="68"/>
      <c r="FB139" s="68"/>
      <c r="FC139" s="68"/>
      <c r="FD139" s="68"/>
      <c r="FE139" s="68"/>
      <c r="FF139" s="68"/>
      <c r="FG139" s="68"/>
      <c r="FH139" s="68"/>
      <c r="FI139" s="68"/>
      <c r="FJ139" s="68"/>
      <c r="FK139" s="68"/>
      <c r="FL139" s="68"/>
      <c r="FM139" s="68"/>
      <c r="FN139" s="68"/>
      <c r="FO139" s="68"/>
      <c r="FP139" s="68"/>
      <c r="FQ139" s="68"/>
      <c r="FR139" s="68"/>
      <c r="FS139" s="68"/>
      <c r="FT139" s="68"/>
      <c r="FU139" s="68"/>
      <c r="FV139" s="68"/>
      <c r="FW139" s="68"/>
      <c r="FX139" s="68"/>
      <c r="FY139" s="68"/>
      <c r="FZ139" s="68"/>
      <c r="GA139" s="68"/>
      <c r="GB139" s="68"/>
      <c r="GC139" s="68"/>
      <c r="GD139" s="68"/>
      <c r="GE139" s="68"/>
      <c r="GF139" s="68"/>
      <c r="GG139" s="68"/>
      <c r="GH139" s="68"/>
      <c r="GI139" s="68"/>
      <c r="GJ139" s="68"/>
      <c r="GK139" s="68"/>
      <c r="GL139" s="68"/>
      <c r="GM139" s="68"/>
      <c r="GN139" s="68"/>
      <c r="GO139" s="68"/>
      <c r="GP139" s="68"/>
      <c r="GQ139" s="68"/>
      <c r="GR139" s="68"/>
      <c r="GS139" s="68"/>
      <c r="GT139" s="68"/>
      <c r="GU139" s="68"/>
      <c r="GV139" s="68"/>
      <c r="GW139" s="68"/>
      <c r="GX139" s="68"/>
      <c r="GY139" s="68"/>
      <c r="GZ139" s="68"/>
      <c r="HA139" s="68"/>
      <c r="HB139" s="68"/>
      <c r="HC139" s="68"/>
      <c r="HD139" s="68"/>
      <c r="HE139" s="68"/>
      <c r="HF139" s="68"/>
      <c r="HG139" s="68"/>
      <c r="HH139" s="68"/>
      <c r="HI139" s="68"/>
      <c r="HJ139" s="68"/>
      <c r="HK139" s="68"/>
      <c r="HL139" s="68"/>
      <c r="HM139" s="68"/>
      <c r="HN139" s="68"/>
      <c r="HO139" s="68"/>
      <c r="HP139" s="68"/>
      <c r="HQ139" s="68"/>
      <c r="HR139" s="68"/>
      <c r="HS139" s="68"/>
      <c r="HT139" s="68"/>
      <c r="HU139" s="68"/>
      <c r="HV139" s="68"/>
      <c r="HW139" s="68"/>
      <c r="HX139" s="68"/>
      <c r="HY139" s="68"/>
      <c r="HZ139" s="68"/>
      <c r="IA139" s="68"/>
      <c r="IB139" s="68"/>
      <c r="IC139" s="68"/>
      <c r="ID139" s="68"/>
      <c r="IE139" s="68"/>
      <c r="IF139" s="68"/>
      <c r="IG139" s="68"/>
      <c r="IH139" s="68"/>
      <c r="II139" s="68"/>
      <c r="IJ139" s="68"/>
      <c r="IK139" s="68"/>
      <c r="IL139" s="68"/>
      <c r="IM139" s="68"/>
      <c r="IN139" s="68"/>
      <c r="IO139" s="68"/>
      <c r="IP139" s="68"/>
      <c r="IQ139" s="68"/>
      <c r="IR139" s="68"/>
      <c r="IS139" s="68"/>
      <c r="IT139" s="68"/>
      <c r="IU139" s="68"/>
      <c r="IV139" s="68"/>
      <c r="IW139" s="68"/>
      <c r="IX139" s="68"/>
      <c r="IY139" s="68"/>
      <c r="IZ139" s="68"/>
    </row>
    <row r="140" spans="1:260" ht="15.75" customHeight="1">
      <c r="A140" s="147"/>
      <c r="B140" s="94" t="str">
        <f t="shared" si="112"/>
        <v/>
      </c>
      <c r="C140" s="94" t="str">
        <f t="shared" si="113"/>
        <v/>
      </c>
      <c r="D140" s="94" t="str">
        <f t="shared" si="114"/>
        <v/>
      </c>
      <c r="E140" s="96"/>
      <c r="F140" s="97" t="str">
        <f>IF(E140="","",VLOOKUP(E140,報名總表及收費!$I$29:$L$140,4))</f>
        <v/>
      </c>
      <c r="G140" s="102"/>
      <c r="H140" s="99" t="str">
        <f t="shared" ca="1" si="76"/>
        <v/>
      </c>
      <c r="I140" s="100"/>
      <c r="J140" s="94" t="str">
        <f t="shared" si="98"/>
        <v/>
      </c>
      <c r="K140" s="68"/>
      <c r="L140" s="68"/>
      <c r="M140" s="68"/>
      <c r="N140" s="68"/>
      <c r="O140" s="68"/>
      <c r="P140" s="68"/>
      <c r="Q140" s="101" t="str">
        <f t="shared" ca="1" si="72"/>
        <v/>
      </c>
      <c r="R140" s="71" t="str">
        <f t="shared" si="73"/>
        <v/>
      </c>
      <c r="S140" s="71" t="e">
        <f t="shared" si="74"/>
        <v>#N/A</v>
      </c>
      <c r="T140" s="63" t="str">
        <f t="shared" si="99"/>
        <v/>
      </c>
      <c r="U140" s="68" t="e">
        <f t="shared" si="75"/>
        <v>#N/A</v>
      </c>
      <c r="V140" s="68"/>
      <c r="W140" s="68"/>
      <c r="X140" s="68"/>
      <c r="Y140" s="68"/>
      <c r="Z140" s="68"/>
      <c r="AA140" s="68"/>
      <c r="AB140" s="68"/>
      <c r="AC140" s="68"/>
      <c r="AD140" s="68"/>
      <c r="AE140" s="68"/>
      <c r="AF140" s="68"/>
      <c r="AG140" s="68"/>
      <c r="AH140" s="68"/>
      <c r="AI140" s="68"/>
      <c r="AJ140" s="68"/>
      <c r="AK140" s="68"/>
      <c r="AL140" s="68"/>
      <c r="AM140" s="68"/>
      <c r="AN140" s="68"/>
      <c r="AO140" s="68"/>
      <c r="AP140" s="68"/>
      <c r="AQ140" s="68"/>
      <c r="AR140" s="68"/>
      <c r="AS140" s="68"/>
      <c r="AT140" s="68"/>
      <c r="AU140" s="68"/>
      <c r="AV140" s="68"/>
      <c r="AW140" s="68"/>
      <c r="AX140" s="68"/>
      <c r="AY140" s="68"/>
      <c r="AZ140" s="68"/>
      <c r="BA140" s="68"/>
      <c r="BB140" s="68"/>
      <c r="BC140" s="68"/>
      <c r="BD140" s="68"/>
      <c r="BE140" s="68"/>
      <c r="BF140" s="68"/>
      <c r="BG140" s="68"/>
      <c r="BH140" s="68"/>
      <c r="BI140" s="68"/>
      <c r="BJ140" s="68"/>
      <c r="BK140" s="68"/>
      <c r="BL140" s="68"/>
      <c r="BM140" s="68"/>
      <c r="BN140" s="68"/>
      <c r="BO140" s="68"/>
      <c r="BP140" s="68"/>
      <c r="BQ140" s="68"/>
      <c r="BR140" s="68"/>
      <c r="BS140" s="68"/>
      <c r="BT140" s="68"/>
      <c r="BU140" s="68"/>
      <c r="BV140" s="68"/>
      <c r="BW140" s="68"/>
      <c r="BX140" s="68"/>
      <c r="BY140" s="68"/>
      <c r="BZ140" s="68"/>
      <c r="CA140" s="68"/>
      <c r="CB140" s="68"/>
      <c r="CC140" s="68"/>
      <c r="CD140" s="68"/>
      <c r="CE140" s="68"/>
      <c r="CF140" s="68"/>
      <c r="CG140" s="68"/>
      <c r="CH140" s="68"/>
      <c r="CI140" s="68"/>
      <c r="CJ140" s="68"/>
      <c r="CK140" s="68"/>
      <c r="CL140" s="68"/>
      <c r="CM140" s="68"/>
      <c r="CN140" s="68"/>
      <c r="CO140" s="68"/>
      <c r="CP140" s="68"/>
      <c r="CQ140" s="68"/>
      <c r="CR140" s="68"/>
      <c r="CS140" s="68"/>
      <c r="CT140" s="68"/>
      <c r="CU140" s="68"/>
      <c r="CV140" s="68"/>
      <c r="CW140" s="68"/>
      <c r="CX140" s="68"/>
      <c r="CY140" s="68"/>
      <c r="CZ140" s="68"/>
      <c r="DA140" s="68"/>
      <c r="DB140" s="68"/>
      <c r="DC140" s="68"/>
      <c r="DD140" s="68"/>
      <c r="DE140" s="68"/>
      <c r="DF140" s="68"/>
      <c r="DG140" s="68"/>
      <c r="DH140" s="68"/>
      <c r="DI140" s="68"/>
      <c r="DJ140" s="68"/>
      <c r="DK140" s="68"/>
      <c r="DL140" s="68"/>
      <c r="DM140" s="68"/>
      <c r="DN140" s="68"/>
      <c r="DO140" s="68"/>
      <c r="DP140" s="68"/>
      <c r="DQ140" s="68"/>
      <c r="DR140" s="68"/>
      <c r="DS140" s="68"/>
      <c r="DT140" s="68"/>
      <c r="DU140" s="68"/>
      <c r="DV140" s="68"/>
      <c r="DW140" s="68"/>
      <c r="DX140" s="68"/>
      <c r="DY140" s="68"/>
      <c r="DZ140" s="68"/>
      <c r="EA140" s="68"/>
      <c r="EB140" s="68"/>
      <c r="EC140" s="68"/>
      <c r="ED140" s="68"/>
      <c r="EE140" s="68"/>
      <c r="EF140" s="68"/>
      <c r="EG140" s="68"/>
      <c r="EH140" s="68"/>
      <c r="EI140" s="68"/>
      <c r="EJ140" s="68"/>
      <c r="EK140" s="68"/>
      <c r="EL140" s="68"/>
      <c r="EM140" s="68"/>
      <c r="EN140" s="68"/>
      <c r="EO140" s="68"/>
      <c r="EP140" s="68"/>
      <c r="EQ140" s="68"/>
      <c r="ER140" s="68"/>
      <c r="ES140" s="68"/>
      <c r="ET140" s="68"/>
      <c r="EU140" s="68"/>
      <c r="EV140" s="68"/>
      <c r="EW140" s="68"/>
      <c r="EX140" s="68"/>
      <c r="EY140" s="68"/>
      <c r="EZ140" s="68"/>
      <c r="FA140" s="68"/>
      <c r="FB140" s="68"/>
      <c r="FC140" s="68"/>
      <c r="FD140" s="68"/>
      <c r="FE140" s="68"/>
      <c r="FF140" s="68"/>
      <c r="FG140" s="68"/>
      <c r="FH140" s="68"/>
      <c r="FI140" s="68"/>
      <c r="FJ140" s="68"/>
      <c r="FK140" s="68"/>
      <c r="FL140" s="68"/>
      <c r="FM140" s="68"/>
      <c r="FN140" s="68"/>
      <c r="FO140" s="68"/>
      <c r="FP140" s="68"/>
      <c r="FQ140" s="68"/>
      <c r="FR140" s="68"/>
      <c r="FS140" s="68"/>
      <c r="FT140" s="68"/>
      <c r="FU140" s="68"/>
      <c r="FV140" s="68"/>
      <c r="FW140" s="68"/>
      <c r="FX140" s="68"/>
      <c r="FY140" s="68"/>
      <c r="FZ140" s="68"/>
      <c r="GA140" s="68"/>
      <c r="GB140" s="68"/>
      <c r="GC140" s="68"/>
      <c r="GD140" s="68"/>
      <c r="GE140" s="68"/>
      <c r="GF140" s="68"/>
      <c r="GG140" s="68"/>
      <c r="GH140" s="68"/>
      <c r="GI140" s="68"/>
      <c r="GJ140" s="68"/>
      <c r="GK140" s="68"/>
      <c r="GL140" s="68"/>
      <c r="GM140" s="68"/>
      <c r="GN140" s="68"/>
      <c r="GO140" s="68"/>
      <c r="GP140" s="68"/>
      <c r="GQ140" s="68"/>
      <c r="GR140" s="68"/>
      <c r="GS140" s="68"/>
      <c r="GT140" s="68"/>
      <c r="GU140" s="68"/>
      <c r="GV140" s="68"/>
      <c r="GW140" s="68"/>
      <c r="GX140" s="68"/>
      <c r="GY140" s="68"/>
      <c r="GZ140" s="68"/>
      <c r="HA140" s="68"/>
      <c r="HB140" s="68"/>
      <c r="HC140" s="68"/>
      <c r="HD140" s="68"/>
      <c r="HE140" s="68"/>
      <c r="HF140" s="68"/>
      <c r="HG140" s="68"/>
      <c r="HH140" s="68"/>
      <c r="HI140" s="68"/>
      <c r="HJ140" s="68"/>
      <c r="HK140" s="68"/>
      <c r="HL140" s="68"/>
      <c r="HM140" s="68"/>
      <c r="HN140" s="68"/>
      <c r="HO140" s="68"/>
      <c r="HP140" s="68"/>
      <c r="HQ140" s="68"/>
      <c r="HR140" s="68"/>
      <c r="HS140" s="68"/>
      <c r="HT140" s="68"/>
      <c r="HU140" s="68"/>
      <c r="HV140" s="68"/>
      <c r="HW140" s="68"/>
      <c r="HX140" s="68"/>
      <c r="HY140" s="68"/>
      <c r="HZ140" s="68"/>
      <c r="IA140" s="68"/>
      <c r="IB140" s="68"/>
      <c r="IC140" s="68"/>
      <c r="ID140" s="68"/>
      <c r="IE140" s="68"/>
      <c r="IF140" s="68"/>
      <c r="IG140" s="68"/>
      <c r="IH140" s="68"/>
      <c r="II140" s="68"/>
      <c r="IJ140" s="68"/>
      <c r="IK140" s="68"/>
      <c r="IL140" s="68"/>
      <c r="IM140" s="68"/>
      <c r="IN140" s="68"/>
      <c r="IO140" s="68"/>
      <c r="IP140" s="68"/>
      <c r="IQ140" s="68"/>
      <c r="IR140" s="68"/>
      <c r="IS140" s="68"/>
      <c r="IT140" s="68"/>
      <c r="IU140" s="68"/>
      <c r="IV140" s="68"/>
      <c r="IW140" s="68"/>
      <c r="IX140" s="68"/>
      <c r="IY140" s="68"/>
      <c r="IZ140" s="68"/>
    </row>
    <row r="141" spans="1:260" ht="15.75" customHeight="1">
      <c r="A141" s="148" t="s">
        <v>86</v>
      </c>
      <c r="B141" s="104"/>
      <c r="C141" s="104"/>
      <c r="D141" s="104"/>
      <c r="E141" s="112"/>
      <c r="F141" s="105" t="str">
        <f>IF(E141="","",VLOOKUP(E141,報名總表及收費!$I$29:$L$140,4))</f>
        <v/>
      </c>
      <c r="G141" s="106"/>
      <c r="H141" s="107" t="str">
        <f t="shared" ca="1" si="76"/>
        <v/>
      </c>
      <c r="I141" s="108"/>
      <c r="J141" s="103" t="str">
        <f t="shared" si="98"/>
        <v/>
      </c>
      <c r="K141" s="68"/>
      <c r="L141" s="68"/>
      <c r="M141" s="68"/>
      <c r="N141" s="68"/>
      <c r="O141" s="68"/>
      <c r="P141" s="68"/>
      <c r="Q141" s="101" t="str">
        <f t="shared" ca="1" si="72"/>
        <v/>
      </c>
      <c r="R141" s="71" t="str">
        <f t="shared" si="73"/>
        <v/>
      </c>
      <c r="S141" s="71" t="str">
        <f t="shared" si="74"/>
        <v/>
      </c>
      <c r="T141" s="63" t="str">
        <f t="shared" si="99"/>
        <v/>
      </c>
      <c r="U141" s="68" t="str">
        <f t="shared" si="75"/>
        <v/>
      </c>
      <c r="V141" s="68"/>
      <c r="W141" s="68"/>
      <c r="X141" s="68"/>
      <c r="Y141" s="68"/>
      <c r="Z141" s="68"/>
      <c r="AA141" s="68"/>
      <c r="AB141" s="68"/>
      <c r="AC141" s="68"/>
      <c r="AD141" s="68"/>
      <c r="AE141" s="68"/>
      <c r="AF141" s="68"/>
      <c r="AG141" s="68"/>
      <c r="AH141" s="68"/>
      <c r="AI141" s="68"/>
      <c r="AJ141" s="68"/>
      <c r="AK141" s="68"/>
      <c r="AL141" s="68"/>
      <c r="AM141" s="68"/>
      <c r="AN141" s="68"/>
      <c r="AO141" s="68"/>
      <c r="AP141" s="68"/>
      <c r="AQ141" s="68"/>
      <c r="AR141" s="68"/>
      <c r="AS141" s="68"/>
      <c r="AT141" s="68"/>
      <c r="AU141" s="68"/>
      <c r="AV141" s="68"/>
      <c r="AW141" s="68"/>
      <c r="AX141" s="68"/>
      <c r="AY141" s="68"/>
      <c r="AZ141" s="68"/>
      <c r="BA141" s="68"/>
      <c r="BB141" s="68"/>
      <c r="BC141" s="68"/>
      <c r="BD141" s="68"/>
      <c r="BE141" s="68"/>
      <c r="BF141" s="68"/>
      <c r="BG141" s="68"/>
      <c r="BH141" s="68"/>
      <c r="BI141" s="68"/>
      <c r="BJ141" s="68"/>
      <c r="BK141" s="68"/>
      <c r="BL141" s="68"/>
      <c r="BM141" s="68"/>
      <c r="BN141" s="68"/>
      <c r="BO141" s="68"/>
      <c r="BP141" s="68"/>
      <c r="BQ141" s="68"/>
      <c r="BR141" s="68"/>
      <c r="BS141" s="68"/>
      <c r="BT141" s="68"/>
      <c r="BU141" s="68"/>
      <c r="BV141" s="68"/>
      <c r="BW141" s="68"/>
      <c r="BX141" s="68"/>
      <c r="BY141" s="68"/>
      <c r="BZ141" s="68"/>
      <c r="CA141" s="68"/>
      <c r="CB141" s="68"/>
      <c r="CC141" s="68"/>
      <c r="CD141" s="68"/>
      <c r="CE141" s="68"/>
      <c r="CF141" s="68"/>
      <c r="CG141" s="68"/>
      <c r="CH141" s="68"/>
      <c r="CI141" s="68"/>
      <c r="CJ141" s="68"/>
      <c r="CK141" s="68"/>
      <c r="CL141" s="68"/>
      <c r="CM141" s="68"/>
      <c r="CN141" s="68"/>
      <c r="CO141" s="68"/>
      <c r="CP141" s="68"/>
      <c r="CQ141" s="68"/>
      <c r="CR141" s="68"/>
      <c r="CS141" s="68"/>
      <c r="CT141" s="68"/>
      <c r="CU141" s="68"/>
      <c r="CV141" s="68"/>
      <c r="CW141" s="68"/>
      <c r="CX141" s="68"/>
      <c r="CY141" s="68"/>
      <c r="CZ141" s="68"/>
      <c r="DA141" s="68"/>
      <c r="DB141" s="68"/>
      <c r="DC141" s="68"/>
      <c r="DD141" s="68"/>
      <c r="DE141" s="68"/>
      <c r="DF141" s="68"/>
      <c r="DG141" s="68"/>
      <c r="DH141" s="68"/>
      <c r="DI141" s="68"/>
      <c r="DJ141" s="68"/>
      <c r="DK141" s="68"/>
      <c r="DL141" s="68"/>
      <c r="DM141" s="68"/>
      <c r="DN141" s="68"/>
      <c r="DO141" s="68"/>
      <c r="DP141" s="68"/>
      <c r="DQ141" s="68"/>
      <c r="DR141" s="68"/>
      <c r="DS141" s="68"/>
      <c r="DT141" s="68"/>
      <c r="DU141" s="68"/>
      <c r="DV141" s="68"/>
      <c r="DW141" s="68"/>
      <c r="DX141" s="68"/>
      <c r="DY141" s="68"/>
      <c r="DZ141" s="68"/>
      <c r="EA141" s="68"/>
      <c r="EB141" s="68"/>
      <c r="EC141" s="68"/>
      <c r="ED141" s="68"/>
      <c r="EE141" s="68"/>
      <c r="EF141" s="68"/>
      <c r="EG141" s="68"/>
      <c r="EH141" s="68"/>
      <c r="EI141" s="68"/>
      <c r="EJ141" s="68"/>
      <c r="EK141" s="68"/>
      <c r="EL141" s="68"/>
      <c r="EM141" s="68"/>
      <c r="EN141" s="68"/>
      <c r="EO141" s="68"/>
      <c r="EP141" s="68"/>
      <c r="EQ141" s="68"/>
      <c r="ER141" s="68"/>
      <c r="ES141" s="68"/>
      <c r="ET141" s="68"/>
      <c r="EU141" s="68"/>
      <c r="EV141" s="68"/>
      <c r="EW141" s="68"/>
      <c r="EX141" s="68"/>
      <c r="EY141" s="68"/>
      <c r="EZ141" s="68"/>
      <c r="FA141" s="68"/>
      <c r="FB141" s="68"/>
      <c r="FC141" s="68"/>
      <c r="FD141" s="68"/>
      <c r="FE141" s="68"/>
      <c r="FF141" s="68"/>
      <c r="FG141" s="68"/>
      <c r="FH141" s="68"/>
      <c r="FI141" s="68"/>
      <c r="FJ141" s="68"/>
      <c r="FK141" s="68"/>
      <c r="FL141" s="68"/>
      <c r="FM141" s="68"/>
      <c r="FN141" s="68"/>
      <c r="FO141" s="68"/>
      <c r="FP141" s="68"/>
      <c r="FQ141" s="68"/>
      <c r="FR141" s="68"/>
      <c r="FS141" s="68"/>
      <c r="FT141" s="68"/>
      <c r="FU141" s="68"/>
      <c r="FV141" s="68"/>
      <c r="FW141" s="68"/>
      <c r="FX141" s="68"/>
      <c r="FY141" s="68"/>
      <c r="FZ141" s="68"/>
      <c r="GA141" s="68"/>
      <c r="GB141" s="68"/>
      <c r="GC141" s="68"/>
      <c r="GD141" s="68"/>
      <c r="GE141" s="68"/>
      <c r="GF141" s="68"/>
      <c r="GG141" s="68"/>
      <c r="GH141" s="68"/>
      <c r="GI141" s="68"/>
      <c r="GJ141" s="68"/>
      <c r="GK141" s="68"/>
      <c r="GL141" s="68"/>
      <c r="GM141" s="68"/>
      <c r="GN141" s="68"/>
      <c r="GO141" s="68"/>
      <c r="GP141" s="68"/>
      <c r="GQ141" s="68"/>
      <c r="GR141" s="68"/>
      <c r="GS141" s="68"/>
      <c r="GT141" s="68"/>
      <c r="GU141" s="68"/>
      <c r="GV141" s="68"/>
      <c r="GW141" s="68"/>
      <c r="GX141" s="68"/>
      <c r="GY141" s="68"/>
      <c r="GZ141" s="68"/>
      <c r="HA141" s="68"/>
      <c r="HB141" s="68"/>
      <c r="HC141" s="68"/>
      <c r="HD141" s="68"/>
      <c r="HE141" s="68"/>
      <c r="HF141" s="68"/>
      <c r="HG141" s="68"/>
      <c r="HH141" s="68"/>
      <c r="HI141" s="68"/>
      <c r="HJ141" s="68"/>
      <c r="HK141" s="68"/>
      <c r="HL141" s="68"/>
      <c r="HM141" s="68"/>
      <c r="HN141" s="68"/>
      <c r="HO141" s="68"/>
      <c r="HP141" s="68"/>
      <c r="HQ141" s="68"/>
      <c r="HR141" s="68"/>
      <c r="HS141" s="68"/>
      <c r="HT141" s="68"/>
      <c r="HU141" s="68"/>
      <c r="HV141" s="68"/>
      <c r="HW141" s="68"/>
      <c r="HX141" s="68"/>
      <c r="HY141" s="68"/>
      <c r="HZ141" s="68"/>
      <c r="IA141" s="68"/>
      <c r="IB141" s="68"/>
      <c r="IC141" s="68"/>
      <c r="ID141" s="68"/>
      <c r="IE141" s="68"/>
      <c r="IF141" s="68"/>
      <c r="IG141" s="68"/>
      <c r="IH141" s="68"/>
      <c r="II141" s="68"/>
      <c r="IJ141" s="68"/>
      <c r="IK141" s="68"/>
      <c r="IL141" s="68"/>
      <c r="IM141" s="68"/>
      <c r="IN141" s="68"/>
      <c r="IO141" s="68"/>
      <c r="IP141" s="68"/>
      <c r="IQ141" s="68"/>
      <c r="IR141" s="68"/>
      <c r="IS141" s="68"/>
      <c r="IT141" s="68"/>
      <c r="IU141" s="68"/>
      <c r="IV141" s="68"/>
      <c r="IW141" s="68"/>
      <c r="IX141" s="68"/>
      <c r="IY141" s="68"/>
      <c r="IZ141" s="68"/>
    </row>
    <row r="142" spans="1:260" ht="15.75" customHeight="1">
      <c r="A142" s="148"/>
      <c r="B142" s="103" t="str">
        <f t="shared" ref="B142:B144" si="115">IF(B141=0,"",B141)</f>
        <v/>
      </c>
      <c r="C142" s="103" t="str">
        <f t="shared" ref="C142:C144" si="116">IF(C141=0,"",C141)</f>
        <v/>
      </c>
      <c r="D142" s="103" t="str">
        <f t="shared" ref="D142:D144" si="117">IF(D141=0,"",D141)</f>
        <v/>
      </c>
      <c r="E142" s="112"/>
      <c r="F142" s="105" t="str">
        <f>IF(E142="","",VLOOKUP(E142,報名總表及收費!$I$29:$L$140,4))</f>
        <v/>
      </c>
      <c r="G142" s="106"/>
      <c r="H142" s="107" t="str">
        <f t="shared" ca="1" si="76"/>
        <v/>
      </c>
      <c r="I142" s="108"/>
      <c r="J142" s="103" t="str">
        <f t="shared" si="98"/>
        <v/>
      </c>
      <c r="K142" s="68"/>
      <c r="L142" s="68"/>
      <c r="M142" s="68"/>
      <c r="N142" s="68"/>
      <c r="O142" s="68"/>
      <c r="P142" s="68"/>
      <c r="Q142" s="101" t="str">
        <f t="shared" ca="1" si="72"/>
        <v/>
      </c>
      <c r="R142" s="71" t="str">
        <f t="shared" si="73"/>
        <v/>
      </c>
      <c r="S142" s="71" t="e">
        <f t="shared" si="74"/>
        <v>#N/A</v>
      </c>
      <c r="T142" s="63" t="str">
        <f t="shared" si="99"/>
        <v/>
      </c>
      <c r="U142" s="68" t="e">
        <f t="shared" si="75"/>
        <v>#N/A</v>
      </c>
      <c r="V142" s="68"/>
      <c r="W142" s="68"/>
      <c r="X142" s="68"/>
      <c r="Y142" s="68"/>
      <c r="Z142" s="68"/>
      <c r="AA142" s="68"/>
      <c r="AB142" s="68"/>
      <c r="AC142" s="68"/>
      <c r="AD142" s="68"/>
      <c r="AE142" s="68"/>
      <c r="AF142" s="68"/>
      <c r="AG142" s="68"/>
      <c r="AH142" s="68"/>
      <c r="AI142" s="68"/>
      <c r="AJ142" s="68"/>
      <c r="AK142" s="68"/>
      <c r="AL142" s="68"/>
      <c r="AM142" s="68"/>
      <c r="AN142" s="68"/>
      <c r="AO142" s="68"/>
      <c r="AP142" s="68"/>
      <c r="AQ142" s="68"/>
      <c r="AR142" s="68"/>
      <c r="AS142" s="68"/>
      <c r="AT142" s="68"/>
      <c r="AU142" s="68"/>
      <c r="AV142" s="68"/>
      <c r="AW142" s="68"/>
      <c r="AX142" s="68"/>
      <c r="AY142" s="68"/>
      <c r="AZ142" s="68"/>
      <c r="BA142" s="68"/>
      <c r="BB142" s="68"/>
      <c r="BC142" s="68"/>
      <c r="BD142" s="68"/>
      <c r="BE142" s="68"/>
      <c r="BF142" s="68"/>
      <c r="BG142" s="68"/>
      <c r="BH142" s="68"/>
      <c r="BI142" s="68"/>
      <c r="BJ142" s="68"/>
      <c r="BK142" s="68"/>
      <c r="BL142" s="68"/>
      <c r="BM142" s="68"/>
      <c r="BN142" s="68"/>
      <c r="BO142" s="68"/>
      <c r="BP142" s="68"/>
      <c r="BQ142" s="68"/>
      <c r="BR142" s="68"/>
      <c r="BS142" s="68"/>
      <c r="BT142" s="68"/>
      <c r="BU142" s="68"/>
      <c r="BV142" s="68"/>
      <c r="BW142" s="68"/>
      <c r="BX142" s="68"/>
      <c r="BY142" s="68"/>
      <c r="BZ142" s="68"/>
      <c r="CA142" s="68"/>
      <c r="CB142" s="68"/>
      <c r="CC142" s="68"/>
      <c r="CD142" s="68"/>
      <c r="CE142" s="68"/>
      <c r="CF142" s="68"/>
      <c r="CG142" s="68"/>
      <c r="CH142" s="68"/>
      <c r="CI142" s="68"/>
      <c r="CJ142" s="68"/>
      <c r="CK142" s="68"/>
      <c r="CL142" s="68"/>
      <c r="CM142" s="68"/>
      <c r="CN142" s="68"/>
      <c r="CO142" s="68"/>
      <c r="CP142" s="68"/>
      <c r="CQ142" s="68"/>
      <c r="CR142" s="68"/>
      <c r="CS142" s="68"/>
      <c r="CT142" s="68"/>
      <c r="CU142" s="68"/>
      <c r="CV142" s="68"/>
      <c r="CW142" s="68"/>
      <c r="CX142" s="68"/>
      <c r="CY142" s="68"/>
      <c r="CZ142" s="68"/>
      <c r="DA142" s="68"/>
      <c r="DB142" s="68"/>
      <c r="DC142" s="68"/>
      <c r="DD142" s="68"/>
      <c r="DE142" s="68"/>
      <c r="DF142" s="68"/>
      <c r="DG142" s="68"/>
      <c r="DH142" s="68"/>
      <c r="DI142" s="68"/>
      <c r="DJ142" s="68"/>
      <c r="DK142" s="68"/>
      <c r="DL142" s="68"/>
      <c r="DM142" s="68"/>
      <c r="DN142" s="68"/>
      <c r="DO142" s="68"/>
      <c r="DP142" s="68"/>
      <c r="DQ142" s="68"/>
      <c r="DR142" s="68"/>
      <c r="DS142" s="68"/>
      <c r="DT142" s="68"/>
      <c r="DU142" s="68"/>
      <c r="DV142" s="68"/>
      <c r="DW142" s="68"/>
      <c r="DX142" s="68"/>
      <c r="DY142" s="68"/>
      <c r="DZ142" s="68"/>
      <c r="EA142" s="68"/>
      <c r="EB142" s="68"/>
      <c r="EC142" s="68"/>
      <c r="ED142" s="68"/>
      <c r="EE142" s="68"/>
      <c r="EF142" s="68"/>
      <c r="EG142" s="68"/>
      <c r="EH142" s="68"/>
      <c r="EI142" s="68"/>
      <c r="EJ142" s="68"/>
      <c r="EK142" s="68"/>
      <c r="EL142" s="68"/>
      <c r="EM142" s="68"/>
      <c r="EN142" s="68"/>
      <c r="EO142" s="68"/>
      <c r="EP142" s="68"/>
      <c r="EQ142" s="68"/>
      <c r="ER142" s="68"/>
      <c r="ES142" s="68"/>
      <c r="ET142" s="68"/>
      <c r="EU142" s="68"/>
      <c r="EV142" s="68"/>
      <c r="EW142" s="68"/>
      <c r="EX142" s="68"/>
      <c r="EY142" s="68"/>
      <c r="EZ142" s="68"/>
      <c r="FA142" s="68"/>
      <c r="FB142" s="68"/>
      <c r="FC142" s="68"/>
      <c r="FD142" s="68"/>
      <c r="FE142" s="68"/>
      <c r="FF142" s="68"/>
      <c r="FG142" s="68"/>
      <c r="FH142" s="68"/>
      <c r="FI142" s="68"/>
      <c r="FJ142" s="68"/>
      <c r="FK142" s="68"/>
      <c r="FL142" s="68"/>
      <c r="FM142" s="68"/>
      <c r="FN142" s="68"/>
      <c r="FO142" s="68"/>
      <c r="FP142" s="68"/>
      <c r="FQ142" s="68"/>
      <c r="FR142" s="68"/>
      <c r="FS142" s="68"/>
      <c r="FT142" s="68"/>
      <c r="FU142" s="68"/>
      <c r="FV142" s="68"/>
      <c r="FW142" s="68"/>
      <c r="FX142" s="68"/>
      <c r="FY142" s="68"/>
      <c r="FZ142" s="68"/>
      <c r="GA142" s="68"/>
      <c r="GB142" s="68"/>
      <c r="GC142" s="68"/>
      <c r="GD142" s="68"/>
      <c r="GE142" s="68"/>
      <c r="GF142" s="68"/>
      <c r="GG142" s="68"/>
      <c r="GH142" s="68"/>
      <c r="GI142" s="68"/>
      <c r="GJ142" s="68"/>
      <c r="GK142" s="68"/>
      <c r="GL142" s="68"/>
      <c r="GM142" s="68"/>
      <c r="GN142" s="68"/>
      <c r="GO142" s="68"/>
      <c r="GP142" s="68"/>
      <c r="GQ142" s="68"/>
      <c r="GR142" s="68"/>
      <c r="GS142" s="68"/>
      <c r="GT142" s="68"/>
      <c r="GU142" s="68"/>
      <c r="GV142" s="68"/>
      <c r="GW142" s="68"/>
      <c r="GX142" s="68"/>
      <c r="GY142" s="68"/>
      <c r="GZ142" s="68"/>
      <c r="HA142" s="68"/>
      <c r="HB142" s="68"/>
      <c r="HC142" s="68"/>
      <c r="HD142" s="68"/>
      <c r="HE142" s="68"/>
      <c r="HF142" s="68"/>
      <c r="HG142" s="68"/>
      <c r="HH142" s="68"/>
      <c r="HI142" s="68"/>
      <c r="HJ142" s="68"/>
      <c r="HK142" s="68"/>
      <c r="HL142" s="68"/>
      <c r="HM142" s="68"/>
      <c r="HN142" s="68"/>
      <c r="HO142" s="68"/>
      <c r="HP142" s="68"/>
      <c r="HQ142" s="68"/>
      <c r="HR142" s="68"/>
      <c r="HS142" s="68"/>
      <c r="HT142" s="68"/>
      <c r="HU142" s="68"/>
      <c r="HV142" s="68"/>
      <c r="HW142" s="68"/>
      <c r="HX142" s="68"/>
      <c r="HY142" s="68"/>
      <c r="HZ142" s="68"/>
      <c r="IA142" s="68"/>
      <c r="IB142" s="68"/>
      <c r="IC142" s="68"/>
      <c r="ID142" s="68"/>
      <c r="IE142" s="68"/>
      <c r="IF142" s="68"/>
      <c r="IG142" s="68"/>
      <c r="IH142" s="68"/>
      <c r="II142" s="68"/>
      <c r="IJ142" s="68"/>
      <c r="IK142" s="68"/>
      <c r="IL142" s="68"/>
      <c r="IM142" s="68"/>
      <c r="IN142" s="68"/>
      <c r="IO142" s="68"/>
      <c r="IP142" s="68"/>
      <c r="IQ142" s="68"/>
      <c r="IR142" s="68"/>
      <c r="IS142" s="68"/>
      <c r="IT142" s="68"/>
      <c r="IU142" s="68"/>
      <c r="IV142" s="68"/>
      <c r="IW142" s="68"/>
      <c r="IX142" s="68"/>
      <c r="IY142" s="68"/>
      <c r="IZ142" s="68"/>
    </row>
    <row r="143" spans="1:260" ht="15.75" customHeight="1">
      <c r="A143" s="148"/>
      <c r="B143" s="103" t="str">
        <f t="shared" si="115"/>
        <v/>
      </c>
      <c r="C143" s="103" t="str">
        <f t="shared" si="116"/>
        <v/>
      </c>
      <c r="D143" s="103" t="str">
        <f t="shared" si="117"/>
        <v/>
      </c>
      <c r="E143" s="112"/>
      <c r="F143" s="105" t="str">
        <f>IF(E143="","",VLOOKUP(E143,報名總表及收費!$I$29:$L$140,4))</f>
        <v/>
      </c>
      <c r="G143" s="106"/>
      <c r="H143" s="107" t="str">
        <f t="shared" ca="1" si="76"/>
        <v/>
      </c>
      <c r="I143" s="108"/>
      <c r="J143" s="103" t="str">
        <f t="shared" si="98"/>
        <v/>
      </c>
      <c r="K143" s="68"/>
      <c r="L143" s="68"/>
      <c r="M143" s="68"/>
      <c r="Q143" s="101" t="str">
        <f t="shared" ca="1" si="72"/>
        <v/>
      </c>
      <c r="R143" s="71" t="str">
        <f t="shared" si="73"/>
        <v/>
      </c>
      <c r="S143" s="71" t="e">
        <f t="shared" si="74"/>
        <v>#N/A</v>
      </c>
      <c r="T143" s="63" t="str">
        <f t="shared" si="99"/>
        <v/>
      </c>
      <c r="U143" s="68" t="e">
        <f t="shared" si="75"/>
        <v>#N/A</v>
      </c>
      <c r="V143" s="68"/>
    </row>
    <row r="144" spans="1:260" ht="15.75" customHeight="1">
      <c r="A144" s="148"/>
      <c r="B144" s="103" t="str">
        <f t="shared" si="115"/>
        <v/>
      </c>
      <c r="C144" s="103" t="str">
        <f t="shared" si="116"/>
        <v/>
      </c>
      <c r="D144" s="103" t="str">
        <f t="shared" si="117"/>
        <v/>
      </c>
      <c r="E144" s="112"/>
      <c r="F144" s="105" t="str">
        <f>IF(E144="","",VLOOKUP(E144,報名總表及收費!$I$29:$L$140,4))</f>
        <v/>
      </c>
      <c r="G144" s="106"/>
      <c r="H144" s="107" t="str">
        <f t="shared" ca="1" si="76"/>
        <v/>
      </c>
      <c r="I144" s="108"/>
      <c r="J144" s="103" t="str">
        <f t="shared" si="98"/>
        <v/>
      </c>
      <c r="Q144" s="101" t="str">
        <f t="shared" ca="1" si="72"/>
        <v/>
      </c>
      <c r="R144" s="71" t="str">
        <f t="shared" si="73"/>
        <v/>
      </c>
      <c r="S144" s="71" t="e">
        <f t="shared" si="74"/>
        <v>#N/A</v>
      </c>
      <c r="T144" s="63" t="str">
        <f t="shared" si="99"/>
        <v/>
      </c>
      <c r="U144" s="68" t="e">
        <f t="shared" si="75"/>
        <v>#N/A</v>
      </c>
      <c r="V144" s="68"/>
    </row>
    <row r="145" spans="1:22" ht="15.75" customHeight="1">
      <c r="A145" s="147" t="s">
        <v>87</v>
      </c>
      <c r="B145" s="95"/>
      <c r="C145" s="95"/>
      <c r="D145" s="95"/>
      <c r="E145" s="96"/>
      <c r="F145" s="97" t="str">
        <f>IF(E145="","",VLOOKUP(E145,報名總表及收費!$I$29:$L$140,4))</f>
        <v/>
      </c>
      <c r="G145" s="102"/>
      <c r="H145" s="99" t="str">
        <f t="shared" ca="1" si="76"/>
        <v/>
      </c>
      <c r="I145" s="100"/>
      <c r="J145" s="94" t="str">
        <f t="shared" si="98"/>
        <v/>
      </c>
      <c r="Q145" s="101" t="str">
        <f t="shared" ca="1" si="72"/>
        <v/>
      </c>
      <c r="R145" s="71" t="str">
        <f t="shared" si="73"/>
        <v/>
      </c>
      <c r="S145" s="71" t="str">
        <f t="shared" si="74"/>
        <v/>
      </c>
      <c r="T145" s="63" t="str">
        <f t="shared" si="99"/>
        <v/>
      </c>
      <c r="U145" s="68" t="str">
        <f t="shared" si="75"/>
        <v/>
      </c>
      <c r="V145" s="68"/>
    </row>
    <row r="146" spans="1:22" ht="15.75" customHeight="1">
      <c r="A146" s="147"/>
      <c r="B146" s="94" t="str">
        <f t="shared" ref="B146:B148" si="118">IF(B145=0,"",B145)</f>
        <v/>
      </c>
      <c r="C146" s="94" t="str">
        <f t="shared" ref="C146:C148" si="119">IF(C145=0,"",C145)</f>
        <v/>
      </c>
      <c r="D146" s="94" t="str">
        <f t="shared" ref="D146:D148" si="120">IF(D145=0,"",D145)</f>
        <v/>
      </c>
      <c r="E146" s="96"/>
      <c r="F146" s="97" t="str">
        <f>IF(E146="","",VLOOKUP(E146,報名總表及收費!$I$29:$L$140,4))</f>
        <v/>
      </c>
      <c r="G146" s="102"/>
      <c r="H146" s="99" t="str">
        <f t="shared" ca="1" si="76"/>
        <v/>
      </c>
      <c r="I146" s="100"/>
      <c r="J146" s="94" t="str">
        <f t="shared" si="98"/>
        <v/>
      </c>
      <c r="Q146" s="101" t="str">
        <f t="shared" ca="1" si="72"/>
        <v/>
      </c>
      <c r="R146" s="71" t="str">
        <f t="shared" si="73"/>
        <v/>
      </c>
      <c r="S146" s="71" t="e">
        <f t="shared" si="74"/>
        <v>#N/A</v>
      </c>
      <c r="T146" s="63" t="str">
        <f t="shared" si="99"/>
        <v/>
      </c>
      <c r="U146" s="68" t="e">
        <f t="shared" si="75"/>
        <v>#N/A</v>
      </c>
      <c r="V146" s="68"/>
    </row>
    <row r="147" spans="1:22" ht="15.75" customHeight="1">
      <c r="A147" s="147"/>
      <c r="B147" s="94" t="str">
        <f t="shared" si="118"/>
        <v/>
      </c>
      <c r="C147" s="94" t="str">
        <f t="shared" si="119"/>
        <v/>
      </c>
      <c r="D147" s="94" t="str">
        <f t="shared" si="120"/>
        <v/>
      </c>
      <c r="E147" s="96"/>
      <c r="F147" s="97" t="str">
        <f>IF(E147="","",VLOOKUP(E147,報名總表及收費!$I$29:$L$140,4))</f>
        <v/>
      </c>
      <c r="G147" s="102"/>
      <c r="H147" s="99" t="str">
        <f t="shared" ca="1" si="76"/>
        <v/>
      </c>
      <c r="I147" s="100"/>
      <c r="J147" s="94" t="str">
        <f t="shared" si="98"/>
        <v/>
      </c>
      <c r="Q147" s="101" t="str">
        <f t="shared" ca="1" si="72"/>
        <v/>
      </c>
      <c r="R147" s="71" t="str">
        <f t="shared" si="73"/>
        <v/>
      </c>
      <c r="S147" s="71" t="e">
        <f t="shared" si="74"/>
        <v>#N/A</v>
      </c>
      <c r="T147" s="63" t="str">
        <f t="shared" si="99"/>
        <v/>
      </c>
      <c r="U147" s="68" t="e">
        <f t="shared" si="75"/>
        <v>#N/A</v>
      </c>
      <c r="V147" s="68"/>
    </row>
    <row r="148" spans="1:22" ht="15.75" customHeight="1">
      <c r="A148" s="147"/>
      <c r="B148" s="94" t="str">
        <f t="shared" si="118"/>
        <v/>
      </c>
      <c r="C148" s="94" t="str">
        <f t="shared" si="119"/>
        <v/>
      </c>
      <c r="D148" s="94" t="str">
        <f t="shared" si="120"/>
        <v/>
      </c>
      <c r="E148" s="96"/>
      <c r="F148" s="97" t="str">
        <f>IF(E148="","",VLOOKUP(E148,報名總表及收費!$I$29:$L$140,4))</f>
        <v/>
      </c>
      <c r="G148" s="102"/>
      <c r="H148" s="99" t="str">
        <f t="shared" ca="1" si="76"/>
        <v/>
      </c>
      <c r="I148" s="100"/>
      <c r="J148" s="94" t="str">
        <f t="shared" si="98"/>
        <v/>
      </c>
      <c r="Q148" s="101" t="str">
        <f t="shared" ca="1" si="72"/>
        <v/>
      </c>
      <c r="R148" s="71" t="str">
        <f t="shared" si="73"/>
        <v/>
      </c>
      <c r="S148" s="71" t="e">
        <f t="shared" si="74"/>
        <v>#N/A</v>
      </c>
      <c r="T148" s="63" t="str">
        <f t="shared" si="99"/>
        <v/>
      </c>
      <c r="U148" s="68" t="e">
        <f t="shared" si="75"/>
        <v>#N/A</v>
      </c>
      <c r="V148" s="68"/>
    </row>
    <row r="149" spans="1:22" ht="15.75" customHeight="1">
      <c r="A149" s="148" t="s">
        <v>88</v>
      </c>
      <c r="B149" s="104"/>
      <c r="C149" s="104"/>
      <c r="D149" s="104"/>
      <c r="E149" s="112"/>
      <c r="F149" s="105" t="str">
        <f>IF(E149="","",VLOOKUP(E149,報名總表及收費!$I$29:$L$140,4))</f>
        <v/>
      </c>
      <c r="G149" s="106"/>
      <c r="H149" s="107" t="str">
        <f t="shared" ca="1" si="76"/>
        <v/>
      </c>
      <c r="I149" s="108"/>
      <c r="J149" s="103" t="str">
        <f t="shared" si="98"/>
        <v/>
      </c>
      <c r="Q149" s="101" t="str">
        <f t="shared" ca="1" si="72"/>
        <v/>
      </c>
      <c r="R149" s="71" t="str">
        <f t="shared" si="73"/>
        <v/>
      </c>
      <c r="S149" s="71" t="str">
        <f t="shared" si="74"/>
        <v/>
      </c>
      <c r="T149" s="63" t="str">
        <f t="shared" si="99"/>
        <v/>
      </c>
      <c r="U149" s="68" t="str">
        <f t="shared" si="75"/>
        <v/>
      </c>
      <c r="V149" s="68"/>
    </row>
    <row r="150" spans="1:22" ht="15.75" customHeight="1">
      <c r="A150" s="148"/>
      <c r="B150" s="103" t="str">
        <f t="shared" ref="B150:B152" si="121">IF(B149=0,"",B149)</f>
        <v/>
      </c>
      <c r="C150" s="103" t="str">
        <f t="shared" ref="C150:C152" si="122">IF(C149=0,"",C149)</f>
        <v/>
      </c>
      <c r="D150" s="103" t="str">
        <f t="shared" ref="D150:D152" si="123">IF(D149=0,"",D149)</f>
        <v/>
      </c>
      <c r="E150" s="112"/>
      <c r="F150" s="105" t="str">
        <f>IF(E150="","",VLOOKUP(E150,報名總表及收費!$I$29:$L$140,4))</f>
        <v/>
      </c>
      <c r="G150" s="106"/>
      <c r="H150" s="107" t="str">
        <f t="shared" ca="1" si="76"/>
        <v/>
      </c>
      <c r="I150" s="108"/>
      <c r="J150" s="103" t="str">
        <f t="shared" si="98"/>
        <v/>
      </c>
      <c r="Q150" s="101" t="str">
        <f t="shared" ca="1" si="72"/>
        <v/>
      </c>
      <c r="R150" s="71" t="str">
        <f t="shared" si="73"/>
        <v/>
      </c>
      <c r="S150" s="71" t="e">
        <f t="shared" si="74"/>
        <v>#N/A</v>
      </c>
      <c r="T150" s="63" t="str">
        <f t="shared" si="99"/>
        <v/>
      </c>
      <c r="U150" s="68" t="e">
        <f t="shared" si="75"/>
        <v>#N/A</v>
      </c>
      <c r="V150" s="68"/>
    </row>
    <row r="151" spans="1:22" ht="15.75" customHeight="1">
      <c r="A151" s="148"/>
      <c r="B151" s="103" t="str">
        <f t="shared" si="121"/>
        <v/>
      </c>
      <c r="C151" s="103" t="str">
        <f t="shared" si="122"/>
        <v/>
      </c>
      <c r="D151" s="103" t="str">
        <f t="shared" si="123"/>
        <v/>
      </c>
      <c r="E151" s="112"/>
      <c r="F151" s="105" t="str">
        <f>IF(E151="","",VLOOKUP(E151,報名總表及收費!$I$29:$L$140,4))</f>
        <v/>
      </c>
      <c r="G151" s="106"/>
      <c r="H151" s="107" t="str">
        <f t="shared" ca="1" si="76"/>
        <v/>
      </c>
      <c r="I151" s="108"/>
      <c r="J151" s="103" t="str">
        <f t="shared" si="98"/>
        <v/>
      </c>
      <c r="Q151" s="101" t="str">
        <f t="shared" ca="1" si="72"/>
        <v/>
      </c>
      <c r="R151" s="71" t="str">
        <f t="shared" si="73"/>
        <v/>
      </c>
      <c r="S151" s="71" t="e">
        <f t="shared" si="74"/>
        <v>#N/A</v>
      </c>
      <c r="T151" s="63" t="str">
        <f t="shared" si="99"/>
        <v/>
      </c>
      <c r="U151" s="68" t="e">
        <f t="shared" si="75"/>
        <v>#N/A</v>
      </c>
      <c r="V151" s="68"/>
    </row>
    <row r="152" spans="1:22" ht="15.75" customHeight="1">
      <c r="A152" s="148"/>
      <c r="B152" s="103" t="str">
        <f t="shared" si="121"/>
        <v/>
      </c>
      <c r="C152" s="103" t="str">
        <f t="shared" si="122"/>
        <v/>
      </c>
      <c r="D152" s="103" t="str">
        <f t="shared" si="123"/>
        <v/>
      </c>
      <c r="E152" s="112"/>
      <c r="F152" s="105" t="str">
        <f>IF(E152="","",VLOOKUP(E152,報名總表及收費!$I$29:$L$140,4))</f>
        <v/>
      </c>
      <c r="G152" s="106"/>
      <c r="H152" s="107" t="str">
        <f t="shared" ca="1" si="76"/>
        <v/>
      </c>
      <c r="I152" s="108"/>
      <c r="J152" s="103" t="str">
        <f t="shared" si="98"/>
        <v/>
      </c>
      <c r="Q152" s="101" t="str">
        <f t="shared" ca="1" si="72"/>
        <v/>
      </c>
      <c r="R152" s="71" t="str">
        <f t="shared" si="73"/>
        <v/>
      </c>
      <c r="S152" s="71" t="e">
        <f t="shared" si="74"/>
        <v>#N/A</v>
      </c>
      <c r="T152" s="63" t="str">
        <f t="shared" si="99"/>
        <v/>
      </c>
      <c r="U152" s="68" t="e">
        <f t="shared" si="75"/>
        <v>#N/A</v>
      </c>
      <c r="V152" s="68"/>
    </row>
    <row r="153" spans="1:22" ht="15.75" customHeight="1">
      <c r="A153" s="147" t="s">
        <v>89</v>
      </c>
      <c r="B153" s="95"/>
      <c r="C153" s="95"/>
      <c r="D153" s="95"/>
      <c r="E153" s="96"/>
      <c r="F153" s="97" t="str">
        <f>IF(E153="","",VLOOKUP(E153,報名總表及收費!$I$29:$L$140,4))</f>
        <v/>
      </c>
      <c r="G153" s="102"/>
      <c r="H153" s="99" t="str">
        <f t="shared" ca="1" si="76"/>
        <v/>
      </c>
      <c r="I153" s="100"/>
      <c r="J153" s="94" t="str">
        <f t="shared" ref="J153:J164" si="124">IF(E153="","",IF(((VLOOKUP(E153,$L$25:$T$70,5))&lt;G153),"報項時間慢於達標時間",""))&amp;IF(T153="FAIL","    運動員錯組別","")&amp;IF(MOD(E153,2)=0,""," 項目編號為女子組")</f>
        <v/>
      </c>
      <c r="Q153" s="101" t="str">
        <f t="shared" ca="1" si="72"/>
        <v/>
      </c>
      <c r="R153" s="71" t="str">
        <f t="shared" si="73"/>
        <v/>
      </c>
      <c r="S153" s="71" t="str">
        <f t="shared" si="74"/>
        <v/>
      </c>
      <c r="T153" s="63" t="str">
        <f t="shared" ref="T153:T164" si="125">IF(R153="","",IF(S153="A",IF(H153&gt;=R153,"OK","FAIL"),IF(S153="E",IF(H153&lt;=R153,"OK","FAIL"),IF(S153="B",IF(AND(H153&lt;=R153,H153&gt;=U153),"OK","FAIL"),IF(U153="",IF(H153=S153,"OK","FAIL"),IF(U153="9U",IF(H153&lt;=9,"OK","FAIL"),IF(U153="UP",IF(H153&gt;=15,"OK","FAIL"),IF(U153="DN",IF(H153&lt;=7,"OK","FAIL")))))))))</f>
        <v/>
      </c>
      <c r="U153" s="68" t="str">
        <f t="shared" si="75"/>
        <v/>
      </c>
      <c r="V153" s="68"/>
    </row>
    <row r="154" spans="1:22" ht="15.75" customHeight="1">
      <c r="A154" s="147"/>
      <c r="B154" s="94" t="str">
        <f t="shared" ref="B154:B156" si="126">IF(B153=0,"",B153)</f>
        <v/>
      </c>
      <c r="C154" s="94" t="str">
        <f t="shared" ref="C154:C156" si="127">IF(C153=0,"",C153)</f>
        <v/>
      </c>
      <c r="D154" s="94" t="str">
        <f t="shared" ref="D154:D156" si="128">IF(D153=0,"",D153)</f>
        <v/>
      </c>
      <c r="E154" s="96"/>
      <c r="F154" s="97" t="str">
        <f>IF(E154="","",VLOOKUP(E154,報名總表及收費!$I$29:$L$140,4))</f>
        <v/>
      </c>
      <c r="G154" s="102"/>
      <c r="H154" s="99" t="str">
        <f t="shared" ca="1" si="76"/>
        <v/>
      </c>
      <c r="I154" s="100"/>
      <c r="J154" s="94" t="str">
        <f t="shared" si="124"/>
        <v/>
      </c>
      <c r="Q154" s="101" t="str">
        <f t="shared" ref="Q154:Q164" ca="1" si="129">IF(O154="E",YEAR(NOW())-$Q$5,IF(O154="A",YEAR(NOW())-$O$5,IF(O154="B",YEAR(NOW())-$P$5,IF(O154=0,"",O154))))</f>
        <v/>
      </c>
      <c r="R154" s="71" t="str">
        <f t="shared" ref="R154:R164" si="130">IF(E154=0,"",IF(MOD(E154,2)=1,"",VLOOKUP(E154,$L$24:$R$80,6,FALSE)))</f>
        <v/>
      </c>
      <c r="S154" s="71" t="e">
        <f t="shared" ref="S154:S164" si="131">IF(D154=0,"",VLOOKUP(E154,$L$24:$R$80,4,FALSE))</f>
        <v>#N/A</v>
      </c>
      <c r="T154" s="63" t="str">
        <f t="shared" si="125"/>
        <v/>
      </c>
      <c r="U154" s="68" t="e">
        <f t="shared" ref="U154:U164" si="132">IF(R154="15U","UP",IF(R154="7D","DN",IF(R154="9U","9U",IF(S154="B",11,""))))</f>
        <v>#N/A</v>
      </c>
      <c r="V154" s="68"/>
    </row>
    <row r="155" spans="1:22" ht="15.75" customHeight="1">
      <c r="A155" s="147"/>
      <c r="B155" s="94" t="str">
        <f t="shared" si="126"/>
        <v/>
      </c>
      <c r="C155" s="94" t="str">
        <f t="shared" si="127"/>
        <v/>
      </c>
      <c r="D155" s="94" t="str">
        <f t="shared" si="128"/>
        <v/>
      </c>
      <c r="E155" s="96"/>
      <c r="F155" s="97" t="str">
        <f>IF(E155="","",VLOOKUP(E155,報名總表及收費!$I$29:$L$140,4))</f>
        <v/>
      </c>
      <c r="G155" s="102"/>
      <c r="H155" s="99" t="str">
        <f t="shared" ref="H155:H164" ca="1" si="133">IF(D155="","", IF(D155=0,"",YEAR(NOW())-D155))</f>
        <v/>
      </c>
      <c r="I155" s="100"/>
      <c r="J155" s="94" t="str">
        <f t="shared" si="124"/>
        <v/>
      </c>
      <c r="Q155" s="101" t="str">
        <f t="shared" ca="1" si="129"/>
        <v/>
      </c>
      <c r="R155" s="71" t="str">
        <f t="shared" si="130"/>
        <v/>
      </c>
      <c r="S155" s="71" t="e">
        <f t="shared" si="131"/>
        <v>#N/A</v>
      </c>
      <c r="T155" s="63" t="str">
        <f t="shared" si="125"/>
        <v/>
      </c>
      <c r="U155" s="68" t="e">
        <f t="shared" si="132"/>
        <v>#N/A</v>
      </c>
      <c r="V155" s="68"/>
    </row>
    <row r="156" spans="1:22" ht="15.75" customHeight="1">
      <c r="A156" s="147"/>
      <c r="B156" s="94" t="str">
        <f t="shared" si="126"/>
        <v/>
      </c>
      <c r="C156" s="94" t="str">
        <f t="shared" si="127"/>
        <v/>
      </c>
      <c r="D156" s="94" t="str">
        <f t="shared" si="128"/>
        <v/>
      </c>
      <c r="E156" s="96"/>
      <c r="F156" s="97" t="str">
        <f>IF(E156="","",VLOOKUP(E156,報名總表及收費!$I$29:$L$140,4))</f>
        <v/>
      </c>
      <c r="G156" s="102"/>
      <c r="H156" s="99" t="str">
        <f t="shared" ca="1" si="133"/>
        <v/>
      </c>
      <c r="I156" s="100"/>
      <c r="J156" s="94" t="str">
        <f t="shared" si="124"/>
        <v/>
      </c>
      <c r="Q156" s="101" t="str">
        <f t="shared" ca="1" si="129"/>
        <v/>
      </c>
      <c r="R156" s="71" t="str">
        <f t="shared" si="130"/>
        <v/>
      </c>
      <c r="S156" s="71" t="e">
        <f t="shared" si="131"/>
        <v>#N/A</v>
      </c>
      <c r="T156" s="63" t="str">
        <f t="shared" si="125"/>
        <v/>
      </c>
      <c r="U156" s="68" t="e">
        <f t="shared" si="132"/>
        <v>#N/A</v>
      </c>
      <c r="V156" s="68"/>
    </row>
    <row r="157" spans="1:22" ht="15.75" customHeight="1">
      <c r="A157" s="148" t="s">
        <v>90</v>
      </c>
      <c r="B157" s="104"/>
      <c r="C157" s="104"/>
      <c r="D157" s="104"/>
      <c r="E157" s="104"/>
      <c r="F157" s="105" t="str">
        <f>IF(E157="","",VLOOKUP(E157,報名總表及收費!$I$29:$L$140,4))</f>
        <v/>
      </c>
      <c r="G157" s="106"/>
      <c r="H157" s="107" t="str">
        <f t="shared" ca="1" si="133"/>
        <v/>
      </c>
      <c r="I157" s="108"/>
      <c r="J157" s="103" t="str">
        <f t="shared" si="124"/>
        <v/>
      </c>
      <c r="Q157" s="101" t="str">
        <f t="shared" ca="1" si="129"/>
        <v/>
      </c>
      <c r="R157" s="71" t="str">
        <f t="shared" si="130"/>
        <v/>
      </c>
      <c r="S157" s="71" t="str">
        <f t="shared" si="131"/>
        <v/>
      </c>
      <c r="T157" s="63" t="str">
        <f t="shared" si="125"/>
        <v/>
      </c>
      <c r="U157" s="68" t="str">
        <f t="shared" si="132"/>
        <v/>
      </c>
      <c r="V157" s="68"/>
    </row>
    <row r="158" spans="1:22" ht="15.75" customHeight="1">
      <c r="A158" s="148"/>
      <c r="B158" s="103" t="str">
        <f t="shared" ref="B158:B160" si="134">IF(B157=0,"",B157)</f>
        <v/>
      </c>
      <c r="C158" s="103" t="str">
        <f t="shared" ref="C158:C160" si="135">IF(C157=0,"",C157)</f>
        <v/>
      </c>
      <c r="D158" s="103" t="str">
        <f t="shared" ref="D158:D160" si="136">IF(D157=0,"",D157)</f>
        <v/>
      </c>
      <c r="E158" s="112"/>
      <c r="F158" s="105" t="str">
        <f>IF(E158="","",VLOOKUP(E158,報名總表及收費!$I$29:$L$140,4))</f>
        <v/>
      </c>
      <c r="G158" s="106"/>
      <c r="H158" s="107" t="str">
        <f t="shared" ca="1" si="133"/>
        <v/>
      </c>
      <c r="I158" s="108"/>
      <c r="J158" s="103" t="str">
        <f t="shared" si="124"/>
        <v/>
      </c>
      <c r="Q158" s="101" t="str">
        <f t="shared" ca="1" si="129"/>
        <v/>
      </c>
      <c r="R158" s="71" t="str">
        <f t="shared" si="130"/>
        <v/>
      </c>
      <c r="S158" s="71" t="e">
        <f t="shared" si="131"/>
        <v>#N/A</v>
      </c>
      <c r="T158" s="63" t="str">
        <f t="shared" si="125"/>
        <v/>
      </c>
      <c r="U158" s="68" t="e">
        <f t="shared" si="132"/>
        <v>#N/A</v>
      </c>
      <c r="V158" s="68"/>
    </row>
    <row r="159" spans="1:22" ht="15.75" customHeight="1">
      <c r="A159" s="148"/>
      <c r="B159" s="103" t="str">
        <f t="shared" si="134"/>
        <v/>
      </c>
      <c r="C159" s="103" t="str">
        <f t="shared" si="135"/>
        <v/>
      </c>
      <c r="D159" s="103" t="str">
        <f t="shared" si="136"/>
        <v/>
      </c>
      <c r="E159" s="112"/>
      <c r="F159" s="105" t="str">
        <f>IF(E159="","",VLOOKUP(E159,報名總表及收費!$I$29:$L$140,4))</f>
        <v/>
      </c>
      <c r="G159" s="106"/>
      <c r="H159" s="107" t="str">
        <f t="shared" ca="1" si="133"/>
        <v/>
      </c>
      <c r="I159" s="108"/>
      <c r="J159" s="103" t="str">
        <f t="shared" si="124"/>
        <v/>
      </c>
      <c r="Q159" s="101" t="str">
        <f t="shared" ca="1" si="129"/>
        <v/>
      </c>
      <c r="R159" s="71" t="str">
        <f t="shared" si="130"/>
        <v/>
      </c>
      <c r="S159" s="71" t="e">
        <f t="shared" si="131"/>
        <v>#N/A</v>
      </c>
      <c r="T159" s="63" t="str">
        <f t="shared" si="125"/>
        <v/>
      </c>
      <c r="U159" s="68" t="e">
        <f t="shared" si="132"/>
        <v>#N/A</v>
      </c>
      <c r="V159" s="68"/>
    </row>
    <row r="160" spans="1:22" ht="15.75" customHeight="1">
      <c r="A160" s="148"/>
      <c r="B160" s="103" t="str">
        <f t="shared" si="134"/>
        <v/>
      </c>
      <c r="C160" s="103" t="str">
        <f t="shared" si="135"/>
        <v/>
      </c>
      <c r="D160" s="103" t="str">
        <f t="shared" si="136"/>
        <v/>
      </c>
      <c r="E160" s="112"/>
      <c r="F160" s="105" t="str">
        <f>IF(E160="","",VLOOKUP(E160,報名總表及收費!$I$29:$L$140,4))</f>
        <v/>
      </c>
      <c r="G160" s="106"/>
      <c r="H160" s="107" t="str">
        <f t="shared" ca="1" si="133"/>
        <v/>
      </c>
      <c r="I160" s="108"/>
      <c r="J160" s="103" t="str">
        <f t="shared" si="124"/>
        <v/>
      </c>
      <c r="Q160" s="101" t="str">
        <f t="shared" ca="1" si="129"/>
        <v/>
      </c>
      <c r="R160" s="71" t="str">
        <f t="shared" si="130"/>
        <v/>
      </c>
      <c r="S160" s="71" t="e">
        <f t="shared" si="131"/>
        <v>#N/A</v>
      </c>
      <c r="T160" s="63" t="str">
        <f t="shared" si="125"/>
        <v/>
      </c>
      <c r="U160" s="68" t="e">
        <f t="shared" si="132"/>
        <v>#N/A</v>
      </c>
      <c r="V160" s="68"/>
    </row>
    <row r="161" spans="1:22" ht="15.75" customHeight="1">
      <c r="A161" s="147" t="s">
        <v>177</v>
      </c>
      <c r="B161" s="95"/>
      <c r="C161" s="95"/>
      <c r="D161" s="95"/>
      <c r="E161" s="96"/>
      <c r="F161" s="97" t="str">
        <f>IF(E161="","",VLOOKUP(E161,報名總表及收費!$I$29:$L$140,4))</f>
        <v/>
      </c>
      <c r="G161" s="102"/>
      <c r="H161" s="99" t="str">
        <f t="shared" ca="1" si="133"/>
        <v/>
      </c>
      <c r="I161" s="100"/>
      <c r="J161" s="94" t="str">
        <f t="shared" si="124"/>
        <v/>
      </c>
      <c r="Q161" s="101" t="str">
        <f t="shared" ca="1" si="129"/>
        <v/>
      </c>
      <c r="R161" s="71" t="str">
        <f t="shared" si="130"/>
        <v/>
      </c>
      <c r="S161" s="71" t="str">
        <f t="shared" si="131"/>
        <v/>
      </c>
      <c r="T161" s="63" t="str">
        <f t="shared" si="125"/>
        <v/>
      </c>
      <c r="U161" s="68" t="str">
        <f t="shared" si="132"/>
        <v/>
      </c>
      <c r="V161" s="68"/>
    </row>
    <row r="162" spans="1:22" ht="15.75" customHeight="1">
      <c r="A162" s="147"/>
      <c r="B162" s="94" t="str">
        <f t="shared" ref="B162:B164" si="137">IF(B161=0,"",B161)</f>
        <v/>
      </c>
      <c r="C162" s="94" t="str">
        <f t="shared" ref="C162:C164" si="138">IF(C161=0,"",C161)</f>
        <v/>
      </c>
      <c r="D162" s="94" t="str">
        <f t="shared" ref="D162:D164" si="139">IF(D161=0,"",D161)</f>
        <v/>
      </c>
      <c r="E162" s="96"/>
      <c r="F162" s="97" t="str">
        <f>IF(E162="","",VLOOKUP(E162,報名總表及收費!$I$29:$L$140,4))</f>
        <v/>
      </c>
      <c r="G162" s="102"/>
      <c r="H162" s="99" t="str">
        <f t="shared" ca="1" si="133"/>
        <v/>
      </c>
      <c r="I162" s="100"/>
      <c r="J162" s="94" t="str">
        <f t="shared" si="124"/>
        <v/>
      </c>
      <c r="Q162" s="101" t="str">
        <f t="shared" ca="1" si="129"/>
        <v/>
      </c>
      <c r="R162" s="71" t="str">
        <f t="shared" si="130"/>
        <v/>
      </c>
      <c r="S162" s="71" t="e">
        <f t="shared" si="131"/>
        <v>#N/A</v>
      </c>
      <c r="T162" s="63" t="str">
        <f t="shared" si="125"/>
        <v/>
      </c>
      <c r="U162" s="68" t="e">
        <f t="shared" si="132"/>
        <v>#N/A</v>
      </c>
      <c r="V162" s="68"/>
    </row>
    <row r="163" spans="1:22" ht="15.75" customHeight="1">
      <c r="A163" s="147"/>
      <c r="B163" s="94" t="str">
        <f t="shared" si="137"/>
        <v/>
      </c>
      <c r="C163" s="94" t="str">
        <f t="shared" si="138"/>
        <v/>
      </c>
      <c r="D163" s="94" t="str">
        <f t="shared" si="139"/>
        <v/>
      </c>
      <c r="E163" s="96"/>
      <c r="F163" s="97" t="str">
        <f>IF(E163="","",VLOOKUP(E163,報名總表及收費!$I$29:$L$140,4))</f>
        <v/>
      </c>
      <c r="G163" s="102"/>
      <c r="H163" s="99" t="str">
        <f t="shared" ca="1" si="133"/>
        <v/>
      </c>
      <c r="I163" s="100"/>
      <c r="J163" s="94" t="str">
        <f t="shared" si="124"/>
        <v/>
      </c>
      <c r="Q163" s="101" t="str">
        <f t="shared" ca="1" si="129"/>
        <v/>
      </c>
      <c r="R163" s="71" t="str">
        <f t="shared" si="130"/>
        <v/>
      </c>
      <c r="S163" s="71" t="e">
        <f t="shared" si="131"/>
        <v>#N/A</v>
      </c>
      <c r="T163" s="63" t="str">
        <f t="shared" si="125"/>
        <v/>
      </c>
      <c r="U163" s="68" t="e">
        <f t="shared" si="132"/>
        <v>#N/A</v>
      </c>
      <c r="V163" s="68"/>
    </row>
    <row r="164" spans="1:22" ht="15.75" customHeight="1">
      <c r="A164" s="147"/>
      <c r="B164" s="94" t="str">
        <f t="shared" si="137"/>
        <v/>
      </c>
      <c r="C164" s="94" t="str">
        <f t="shared" si="138"/>
        <v/>
      </c>
      <c r="D164" s="94" t="str">
        <f t="shared" si="139"/>
        <v/>
      </c>
      <c r="E164" s="96"/>
      <c r="F164" s="97" t="str">
        <f>IF(E164="","",VLOOKUP(E164,報名總表及收費!$I$29:$L$140,4))</f>
        <v/>
      </c>
      <c r="G164" s="102"/>
      <c r="H164" s="99" t="str">
        <f t="shared" ca="1" si="133"/>
        <v/>
      </c>
      <c r="I164" s="100"/>
      <c r="J164" s="94" t="str">
        <f t="shared" si="124"/>
        <v/>
      </c>
      <c r="Q164" s="101" t="str">
        <f t="shared" ca="1" si="129"/>
        <v/>
      </c>
      <c r="R164" s="71" t="str">
        <f t="shared" si="130"/>
        <v/>
      </c>
      <c r="S164" s="71" t="e">
        <f t="shared" si="131"/>
        <v>#N/A</v>
      </c>
      <c r="T164" s="63" t="str">
        <f t="shared" si="125"/>
        <v/>
      </c>
      <c r="U164" s="68" t="e">
        <f t="shared" si="132"/>
        <v>#N/A</v>
      </c>
      <c r="V164" s="68"/>
    </row>
    <row r="165" spans="1:22" ht="15.75" customHeight="1">
      <c r="A165" s="71"/>
      <c r="B165" s="71"/>
      <c r="C165" s="71"/>
      <c r="D165" s="71"/>
      <c r="E165" s="71"/>
      <c r="F165" s="71"/>
      <c r="G165" s="71"/>
      <c r="H165" s="71"/>
      <c r="I165" s="71"/>
      <c r="J165" s="71"/>
    </row>
    <row r="166" spans="1:22" ht="15.75" customHeight="1">
      <c r="A166" s="68"/>
      <c r="B166" s="68"/>
      <c r="C166" s="68"/>
      <c r="D166" s="68"/>
      <c r="E166" s="68"/>
      <c r="F166" s="68"/>
      <c r="G166" s="68"/>
      <c r="H166" s="68"/>
      <c r="I166" s="68"/>
      <c r="J166" s="68"/>
    </row>
  </sheetData>
  <sheetProtection algorithmName="SHA-512" hashValue="QW2uHWDcKLuFSA+blb+th2jDXXSP/7vuRFB9XhlYwSTLCrtWAMAgqSRBq9YddQFf/xIOib1jc+ju6QS33OmvwQ==" saltValue="cHkiQKfeHZfQPk+Lev0t4w==" spinCount="100000" sheet="1" objects="1" scenarios="1" selectLockedCells="1"/>
  <mergeCells count="53">
    <mergeCell ref="A149:A152"/>
    <mergeCell ref="A153:A156"/>
    <mergeCell ref="A129:A132"/>
    <mergeCell ref="A133:A136"/>
    <mergeCell ref="A137:A140"/>
    <mergeCell ref="A141:A144"/>
    <mergeCell ref="A145:A148"/>
    <mergeCell ref="A117:A120"/>
    <mergeCell ref="A121:A124"/>
    <mergeCell ref="A69:A72"/>
    <mergeCell ref="A73:A76"/>
    <mergeCell ref="A77:A80"/>
    <mergeCell ref="A81:A84"/>
    <mergeCell ref="A85:A88"/>
    <mergeCell ref="A101:A104"/>
    <mergeCell ref="A105:A108"/>
    <mergeCell ref="A109:A112"/>
    <mergeCell ref="A113:A116"/>
    <mergeCell ref="A97:A100"/>
    <mergeCell ref="A93:A96"/>
    <mergeCell ref="A1:M1"/>
    <mergeCell ref="A2:M2"/>
    <mergeCell ref="A3:M3"/>
    <mergeCell ref="A4:M4"/>
    <mergeCell ref="A5:M5"/>
    <mergeCell ref="B20:C20"/>
    <mergeCell ref="B13:C13"/>
    <mergeCell ref="B17:C17"/>
    <mergeCell ref="B19:C19"/>
    <mergeCell ref="B15:C15"/>
    <mergeCell ref="B16:C16"/>
    <mergeCell ref="B18:C18"/>
    <mergeCell ref="A49:A52"/>
    <mergeCell ref="A53:A56"/>
    <mergeCell ref="A57:A60"/>
    <mergeCell ref="A61:A64"/>
    <mergeCell ref="A65:A68"/>
    <mergeCell ref="A16:A21"/>
    <mergeCell ref="B21:C21"/>
    <mergeCell ref="A161:A164"/>
    <mergeCell ref="A157:A160"/>
    <mergeCell ref="A6:M6"/>
    <mergeCell ref="A9:M9"/>
    <mergeCell ref="B11:C11"/>
    <mergeCell ref="B12:C12"/>
    <mergeCell ref="A45:A48"/>
    <mergeCell ref="A25:A28"/>
    <mergeCell ref="A29:A32"/>
    <mergeCell ref="A33:A36"/>
    <mergeCell ref="A37:A40"/>
    <mergeCell ref="A41:A44"/>
    <mergeCell ref="A125:A128"/>
    <mergeCell ref="A89:A92"/>
  </mergeCells>
  <phoneticPr fontId="4" type="noConversion"/>
  <conditionalFormatting sqref="B11:C13">
    <cfRule type="containsBlanks" dxfId="22" priority="14">
      <formula>LEN(TRIM(B11))=0</formula>
    </cfRule>
  </conditionalFormatting>
  <conditionalFormatting sqref="B20:J21">
    <cfRule type="expression" dxfId="21" priority="64">
      <formula>IF($E$20="","TRUE","")</formula>
    </cfRule>
  </conditionalFormatting>
  <conditionalFormatting sqref="B25:J164">
    <cfRule type="expression" dxfId="20" priority="65">
      <formula>AND(VLOOKUP($E25,$L$24:$N$58,3)=$E25,VLOOKUP($E25,$L$24:$N$58,2)&gt;$O$2)</formula>
    </cfRule>
  </conditionalFormatting>
  <conditionalFormatting sqref="D18:J21 B18:B21">
    <cfRule type="expression" dxfId="19" priority="60">
      <formula>AND($E$18="",$E$19="")</formula>
    </cfRule>
  </conditionalFormatting>
  <conditionalFormatting sqref="G25:G164">
    <cfRule type="expression" dxfId="18" priority="62">
      <formula>IF(VLOOKUP(E25,$L$25:$T$70,5)&lt;G25, TRUE)</formula>
    </cfRule>
    <cfRule type="cellIs" dxfId="17" priority="63" operator="notBetween">
      <formula>0</formula>
      <formula>100000</formula>
    </cfRule>
  </conditionalFormatting>
  <conditionalFormatting sqref="G16:I21">
    <cfRule type="cellIs" dxfId="16" priority="3" operator="notBetween">
      <formula>0</formula>
      <formula>100000</formula>
    </cfRule>
    <cfRule type="cellIs" dxfId="15" priority="4" operator="notBetween">
      <formula>0</formula>
      <formula>100000</formula>
    </cfRule>
  </conditionalFormatting>
  <conditionalFormatting sqref="M16:M21">
    <cfRule type="cellIs" dxfId="14" priority="30" operator="greaterThan">
      <formula>1</formula>
    </cfRule>
  </conditionalFormatting>
  <conditionalFormatting sqref="M25:M66">
    <cfRule type="cellIs" dxfId="13" priority="48" operator="greaterThan">
      <formula>$O$2</formula>
    </cfRule>
  </conditionalFormatting>
  <dataValidations count="1">
    <dataValidation type="list" allowBlank="1" showInputMessage="1" showErrorMessage="1" sqref="I25:I164" xr:uid="{00000000-0002-0000-0100-000000000000}">
      <formula1>$T$3:$T$4</formula1>
    </dataValidation>
  </dataValidations>
  <pageMargins left="0.7" right="0.7" top="0.75" bottom="0.75" header="0.3" footer="0.3"/>
  <pageSetup scale="25" orientation="portrait" r:id="rId1"/>
  <headerFooter>
    <oddFooter>&amp;C&amp;"Helvetica Neue,Regular"&amp;12&amp;K000000&amp;P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工作表3">
    <tabColor theme="5" tint="0.39997558519241921"/>
  </sheetPr>
  <dimension ref="A1:IZ165"/>
  <sheetViews>
    <sheetView view="pageBreakPreview" zoomScale="70" zoomScaleNormal="60" zoomScaleSheetLayoutView="70" workbookViewId="0">
      <selection activeCell="G16" sqref="G16"/>
    </sheetView>
  </sheetViews>
  <sheetFormatPr defaultRowHeight="15.75" customHeight="1"/>
  <cols>
    <col min="1" max="1" width="11.75" style="63" customWidth="1"/>
    <col min="2" max="2" width="14.625" style="63" customWidth="1"/>
    <col min="3" max="3" width="22" style="63" customWidth="1"/>
    <col min="4" max="5" width="12.625" style="63" customWidth="1"/>
    <col min="6" max="6" width="32.25" style="63" customWidth="1"/>
    <col min="7" max="7" width="20.375" style="63" customWidth="1"/>
    <col min="8" max="9" width="12.625" style="63" customWidth="1"/>
    <col min="10" max="10" width="37.75" style="63" customWidth="1"/>
    <col min="11" max="13" width="8.875" style="63" customWidth="1"/>
    <col min="14" max="17" width="8.875" style="63" hidden="1" customWidth="1"/>
    <col min="18" max="18" width="14.75" style="63" hidden="1" customWidth="1"/>
    <col min="19" max="26" width="8.875" style="63" hidden="1" customWidth="1"/>
    <col min="27" max="260" width="8.875" style="63" customWidth="1"/>
    <col min="261" max="16384" width="9" style="68"/>
  </cols>
  <sheetData>
    <row r="1" spans="1:260" ht="72.75" customHeight="1">
      <c r="A1" s="160" t="s">
        <v>21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68"/>
      <c r="O1" s="68" t="s">
        <v>336</v>
      </c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  <c r="EG1" s="68"/>
      <c r="EH1" s="68"/>
      <c r="EI1" s="68"/>
      <c r="EJ1" s="68"/>
      <c r="EK1" s="68"/>
      <c r="EL1" s="68"/>
      <c r="EM1" s="68"/>
      <c r="EN1" s="68"/>
      <c r="EO1" s="68"/>
      <c r="EP1" s="68"/>
      <c r="EQ1" s="68"/>
      <c r="ER1" s="68"/>
      <c r="ES1" s="68"/>
      <c r="ET1" s="68"/>
      <c r="EU1" s="68"/>
      <c r="EV1" s="68"/>
      <c r="EW1" s="68"/>
      <c r="EX1" s="68"/>
      <c r="EY1" s="68"/>
      <c r="EZ1" s="68"/>
      <c r="FA1" s="68"/>
      <c r="FB1" s="68"/>
      <c r="FC1" s="68"/>
      <c r="FD1" s="68"/>
      <c r="FE1" s="68"/>
      <c r="FF1" s="68"/>
      <c r="FG1" s="68"/>
      <c r="FH1" s="68"/>
      <c r="FI1" s="68"/>
      <c r="FJ1" s="68"/>
      <c r="FK1" s="68"/>
      <c r="FL1" s="68"/>
      <c r="FM1" s="68"/>
      <c r="FN1" s="68"/>
      <c r="FO1" s="68"/>
      <c r="FP1" s="68"/>
      <c r="FQ1" s="68"/>
      <c r="FR1" s="68"/>
      <c r="FS1" s="68"/>
      <c r="FT1" s="68"/>
      <c r="FU1" s="68"/>
      <c r="FV1" s="68"/>
      <c r="FW1" s="68"/>
      <c r="FX1" s="68"/>
      <c r="FY1" s="68"/>
      <c r="FZ1" s="68"/>
      <c r="GA1" s="68"/>
      <c r="GB1" s="68"/>
      <c r="GC1" s="68"/>
      <c r="GD1" s="68"/>
      <c r="GE1" s="68"/>
      <c r="GF1" s="68"/>
      <c r="GG1" s="68"/>
      <c r="GH1" s="68"/>
      <c r="GI1" s="68"/>
      <c r="GJ1" s="68"/>
      <c r="GK1" s="68"/>
      <c r="GL1" s="68"/>
      <c r="GM1" s="68"/>
      <c r="GN1" s="68"/>
      <c r="GO1" s="68"/>
      <c r="GP1" s="68"/>
      <c r="GQ1" s="68"/>
      <c r="GR1" s="68"/>
      <c r="GS1" s="68"/>
      <c r="GT1" s="68"/>
      <c r="GU1" s="68"/>
      <c r="GV1" s="68"/>
      <c r="GW1" s="68"/>
      <c r="GX1" s="68"/>
      <c r="GY1" s="68"/>
      <c r="GZ1" s="68"/>
      <c r="HA1" s="68"/>
      <c r="HB1" s="68"/>
      <c r="HC1" s="68"/>
      <c r="HD1" s="68"/>
      <c r="HE1" s="68"/>
      <c r="HF1" s="68"/>
      <c r="HG1" s="68"/>
      <c r="HH1" s="68"/>
      <c r="HI1" s="68"/>
      <c r="HJ1" s="68"/>
      <c r="HK1" s="68"/>
      <c r="HL1" s="68"/>
      <c r="HM1" s="68"/>
      <c r="HN1" s="68"/>
      <c r="HO1" s="68"/>
      <c r="HP1" s="68"/>
      <c r="HQ1" s="68"/>
      <c r="HR1" s="68"/>
      <c r="HS1" s="68"/>
      <c r="HT1" s="68"/>
      <c r="HU1" s="68"/>
      <c r="HV1" s="68"/>
      <c r="HW1" s="68"/>
      <c r="HX1" s="68"/>
      <c r="HY1" s="68"/>
      <c r="HZ1" s="68"/>
      <c r="IA1" s="68"/>
      <c r="IB1" s="68"/>
      <c r="IC1" s="68"/>
      <c r="ID1" s="68"/>
      <c r="IE1" s="68"/>
      <c r="IF1" s="68"/>
      <c r="IG1" s="68"/>
      <c r="IH1" s="68"/>
      <c r="II1" s="68"/>
      <c r="IJ1" s="68"/>
      <c r="IK1" s="68"/>
      <c r="IL1" s="68"/>
      <c r="IM1" s="68"/>
      <c r="IN1" s="68"/>
      <c r="IO1" s="68"/>
      <c r="IP1" s="68"/>
      <c r="IQ1" s="68"/>
      <c r="IR1" s="68"/>
      <c r="IS1" s="68"/>
      <c r="IT1" s="68"/>
      <c r="IU1" s="68"/>
      <c r="IV1" s="68"/>
      <c r="IW1" s="68"/>
      <c r="IX1" s="68"/>
      <c r="IY1" s="68"/>
      <c r="IZ1" s="68"/>
    </row>
    <row r="2" spans="1:260" ht="15.75" customHeight="1">
      <c r="A2" s="149" t="s">
        <v>11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68">
        <f>COUNTA(I25:I164)</f>
        <v>0</v>
      </c>
      <c r="O2" s="68">
        <f xml:space="preserve"> VLOOKUP(F11,報名總表及收費!H1:T7,13,FALSE)</f>
        <v>4</v>
      </c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  <c r="IJ2" s="68"/>
      <c r="IK2" s="68"/>
      <c r="IL2" s="68"/>
      <c r="IM2" s="68"/>
      <c r="IN2" s="68"/>
      <c r="IO2" s="68"/>
      <c r="IP2" s="68"/>
      <c r="IQ2" s="68"/>
      <c r="IR2" s="68"/>
      <c r="IS2" s="68"/>
      <c r="IT2" s="68"/>
      <c r="IU2" s="68"/>
      <c r="IV2" s="68"/>
      <c r="IW2" s="68"/>
      <c r="IX2" s="68"/>
      <c r="IY2" s="68"/>
      <c r="IZ2" s="68"/>
    </row>
    <row r="3" spans="1:260" ht="15.75" customHeight="1">
      <c r="A3" s="149" t="s">
        <v>337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  <c r="EG3" s="68"/>
      <c r="EH3" s="68"/>
      <c r="EI3" s="68"/>
      <c r="EJ3" s="68"/>
      <c r="EK3" s="68"/>
      <c r="EL3" s="68"/>
      <c r="EM3" s="68"/>
      <c r="EN3" s="68"/>
      <c r="EO3" s="68"/>
      <c r="EP3" s="68"/>
      <c r="EQ3" s="68"/>
      <c r="ER3" s="68"/>
      <c r="ES3" s="68"/>
      <c r="ET3" s="68"/>
      <c r="EU3" s="68"/>
      <c r="EV3" s="68"/>
      <c r="EW3" s="68"/>
      <c r="EX3" s="68"/>
      <c r="EY3" s="68"/>
      <c r="EZ3" s="68"/>
      <c r="FA3" s="68"/>
      <c r="FB3" s="68"/>
      <c r="FC3" s="68"/>
      <c r="FD3" s="68"/>
      <c r="FE3" s="68"/>
      <c r="FF3" s="68"/>
      <c r="FG3" s="68"/>
      <c r="FH3" s="68"/>
      <c r="FI3" s="68"/>
      <c r="FJ3" s="68"/>
      <c r="FK3" s="68"/>
      <c r="FL3" s="68"/>
      <c r="FM3" s="68"/>
      <c r="FN3" s="68"/>
      <c r="FO3" s="68"/>
      <c r="FP3" s="68"/>
      <c r="FQ3" s="68"/>
      <c r="FR3" s="68"/>
      <c r="FS3" s="68"/>
      <c r="FT3" s="68"/>
      <c r="FU3" s="68"/>
      <c r="FV3" s="68"/>
      <c r="FW3" s="68"/>
      <c r="FX3" s="68"/>
      <c r="FY3" s="68"/>
      <c r="FZ3" s="68"/>
      <c r="GA3" s="68"/>
      <c r="GB3" s="68"/>
      <c r="GC3" s="68"/>
      <c r="GD3" s="68"/>
      <c r="GE3" s="68"/>
      <c r="GF3" s="68"/>
      <c r="GG3" s="68"/>
      <c r="GH3" s="68"/>
      <c r="GI3" s="68"/>
      <c r="GJ3" s="68"/>
      <c r="GK3" s="68"/>
      <c r="GL3" s="68"/>
      <c r="GM3" s="68"/>
      <c r="GN3" s="68"/>
      <c r="GO3" s="68"/>
      <c r="GP3" s="68"/>
      <c r="GQ3" s="68"/>
      <c r="GR3" s="68"/>
      <c r="GS3" s="68"/>
      <c r="GT3" s="68"/>
      <c r="GU3" s="68"/>
      <c r="GV3" s="68"/>
      <c r="GW3" s="68"/>
      <c r="GX3" s="68"/>
      <c r="GY3" s="68"/>
      <c r="GZ3" s="68"/>
      <c r="HA3" s="68"/>
      <c r="HB3" s="68"/>
      <c r="HC3" s="68"/>
      <c r="HD3" s="68"/>
      <c r="HE3" s="68"/>
      <c r="HF3" s="68"/>
      <c r="HG3" s="68"/>
      <c r="HH3" s="68"/>
      <c r="HI3" s="68"/>
      <c r="HJ3" s="68"/>
      <c r="HK3" s="68"/>
      <c r="HL3" s="68"/>
      <c r="HM3" s="68"/>
      <c r="HN3" s="68"/>
      <c r="HO3" s="68"/>
      <c r="HP3" s="68"/>
      <c r="HQ3" s="68"/>
      <c r="HR3" s="68"/>
      <c r="HS3" s="68"/>
      <c r="HT3" s="68"/>
      <c r="HU3" s="68"/>
      <c r="HV3" s="68"/>
      <c r="HW3" s="68"/>
      <c r="HX3" s="68"/>
      <c r="HY3" s="68"/>
      <c r="HZ3" s="68"/>
      <c r="IA3" s="68"/>
      <c r="IB3" s="68"/>
      <c r="IC3" s="68"/>
      <c r="ID3" s="68"/>
      <c r="IE3" s="68"/>
      <c r="IF3" s="68"/>
      <c r="IG3" s="68"/>
      <c r="IH3" s="68"/>
      <c r="II3" s="68"/>
      <c r="IJ3" s="68"/>
      <c r="IK3" s="68"/>
      <c r="IL3" s="68"/>
      <c r="IM3" s="68"/>
      <c r="IN3" s="68"/>
      <c r="IO3" s="68"/>
      <c r="IP3" s="68"/>
      <c r="IQ3" s="68"/>
      <c r="IR3" s="68"/>
      <c r="IS3" s="68"/>
      <c r="IT3" s="68"/>
      <c r="IU3" s="68"/>
      <c r="IV3" s="68"/>
      <c r="IW3" s="68"/>
      <c r="IX3" s="68"/>
      <c r="IY3" s="68"/>
      <c r="IZ3" s="68"/>
    </row>
    <row r="4" spans="1:260" ht="15.75" customHeight="1">
      <c r="A4" s="154" t="s">
        <v>338</v>
      </c>
      <c r="B4" s="15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68"/>
      <c r="O4" s="70" t="s">
        <v>130</v>
      </c>
      <c r="P4" s="70" t="s">
        <v>131</v>
      </c>
      <c r="Q4" s="70" t="s">
        <v>314</v>
      </c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8"/>
      <c r="EK4" s="68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8"/>
      <c r="EZ4" s="68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8"/>
      <c r="FO4" s="68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8"/>
      <c r="GD4" s="68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8"/>
      <c r="GS4" s="68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8"/>
      <c r="HH4" s="68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8"/>
      <c r="HW4" s="68"/>
      <c r="HX4" s="68"/>
      <c r="HY4" s="68"/>
      <c r="HZ4" s="68"/>
      <c r="IA4" s="68"/>
      <c r="IB4" s="68"/>
      <c r="IC4" s="68"/>
      <c r="ID4" s="68"/>
      <c r="IE4" s="68"/>
      <c r="IF4" s="68"/>
      <c r="IG4" s="68"/>
      <c r="IH4" s="68"/>
      <c r="II4" s="68"/>
      <c r="IJ4" s="68"/>
      <c r="IK4" s="68"/>
      <c r="IL4" s="68"/>
      <c r="IM4" s="68"/>
      <c r="IN4" s="68"/>
      <c r="IO4" s="68"/>
      <c r="IP4" s="68"/>
      <c r="IQ4" s="68"/>
      <c r="IR4" s="68"/>
      <c r="IS4" s="68"/>
      <c r="IT4" s="68"/>
      <c r="IU4" s="68"/>
      <c r="IV4" s="68"/>
      <c r="IW4" s="68"/>
      <c r="IX4" s="68"/>
      <c r="IY4" s="68"/>
      <c r="IZ4" s="68"/>
    </row>
    <row r="5" spans="1:260" ht="15.75" customHeight="1">
      <c r="A5" s="155" t="str">
        <f>"3. 每個個人項目每團體最多可報"&amp; VLOOKUP(F11,報名總表及收費!H1:T7,13,FALSE) &amp; "個運動員。每名運動員限報個人項目︰"&amp; VLOOKUP(F11,報名總表及收費!H1:T7,12,FALSE) &amp;"，個人項目報名總數可參考報名表右方"</f>
        <v>3. 每個個人項目每團體最多可報4個運動員。每名運動員限報個人項目︰新秀賽3項，個人項目報名總數可參考報名表右方</v>
      </c>
      <c r="B5" s="155"/>
      <c r="C5" s="155"/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68"/>
      <c r="O5" s="113">
        <f>VLOOKUP($O$8,報名總表及收費!$L$2:$R$7,4,FALSE)</f>
        <v>0</v>
      </c>
      <c r="P5" s="113">
        <f>VLOOKUP($O$8,報名總表及收費!$L$2:$R$7,5,FALSE)</f>
        <v>0</v>
      </c>
      <c r="Q5" s="113">
        <f>VLOOKUP($O$8,報名總表及收費!$L$2:$R$7,7,FALSE)</f>
        <v>0</v>
      </c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  <c r="DO5" s="68"/>
      <c r="DP5" s="68"/>
      <c r="DQ5" s="68"/>
      <c r="DR5" s="68"/>
      <c r="DS5" s="68"/>
      <c r="DT5" s="68"/>
      <c r="DU5" s="68"/>
      <c r="DV5" s="68"/>
      <c r="DW5" s="68"/>
      <c r="DX5" s="68"/>
      <c r="DY5" s="68"/>
      <c r="DZ5" s="68"/>
      <c r="EA5" s="68"/>
      <c r="EB5" s="68"/>
      <c r="EC5" s="68"/>
      <c r="ED5" s="68"/>
      <c r="EE5" s="68"/>
      <c r="EF5" s="68"/>
      <c r="EG5" s="68"/>
      <c r="EH5" s="68"/>
      <c r="EI5" s="68"/>
      <c r="EJ5" s="68"/>
      <c r="EK5" s="68"/>
      <c r="EL5" s="68"/>
      <c r="EM5" s="68"/>
      <c r="EN5" s="68"/>
      <c r="EO5" s="68"/>
      <c r="EP5" s="68"/>
      <c r="EQ5" s="68"/>
      <c r="ER5" s="68"/>
      <c r="ES5" s="68"/>
      <c r="ET5" s="68"/>
      <c r="EU5" s="68"/>
      <c r="EV5" s="68"/>
      <c r="EW5" s="68"/>
      <c r="EX5" s="68"/>
      <c r="EY5" s="68"/>
      <c r="EZ5" s="68"/>
      <c r="FA5" s="68"/>
      <c r="FB5" s="68"/>
      <c r="FC5" s="68"/>
      <c r="FD5" s="68"/>
      <c r="FE5" s="68"/>
      <c r="FF5" s="68"/>
      <c r="FG5" s="68"/>
      <c r="FH5" s="68"/>
      <c r="FI5" s="68"/>
      <c r="FJ5" s="68"/>
      <c r="FK5" s="68"/>
      <c r="FL5" s="68"/>
      <c r="FM5" s="68"/>
      <c r="FN5" s="68"/>
      <c r="FO5" s="68"/>
      <c r="FP5" s="68"/>
      <c r="FQ5" s="68"/>
      <c r="FR5" s="68"/>
      <c r="FS5" s="68"/>
      <c r="FT5" s="68"/>
      <c r="FU5" s="68"/>
      <c r="FV5" s="68"/>
      <c r="FW5" s="68"/>
      <c r="FX5" s="68"/>
      <c r="FY5" s="68"/>
      <c r="FZ5" s="68"/>
      <c r="GA5" s="68"/>
      <c r="GB5" s="68"/>
      <c r="GC5" s="68"/>
      <c r="GD5" s="68"/>
      <c r="GE5" s="68"/>
      <c r="GF5" s="68"/>
      <c r="GG5" s="68"/>
      <c r="GH5" s="68"/>
      <c r="GI5" s="68"/>
      <c r="GJ5" s="68"/>
      <c r="GK5" s="68"/>
      <c r="GL5" s="68"/>
      <c r="GM5" s="68"/>
      <c r="GN5" s="68"/>
      <c r="GO5" s="68"/>
      <c r="GP5" s="68"/>
      <c r="GQ5" s="68"/>
      <c r="GR5" s="68"/>
      <c r="GS5" s="68"/>
      <c r="GT5" s="68"/>
      <c r="GU5" s="68"/>
      <c r="GV5" s="68"/>
      <c r="GW5" s="68"/>
      <c r="GX5" s="68"/>
      <c r="GY5" s="68"/>
      <c r="GZ5" s="68"/>
      <c r="HA5" s="68"/>
      <c r="HB5" s="68"/>
      <c r="HC5" s="68"/>
      <c r="HD5" s="68"/>
      <c r="HE5" s="68"/>
      <c r="HF5" s="68"/>
      <c r="HG5" s="68"/>
      <c r="HH5" s="68"/>
      <c r="HI5" s="68"/>
      <c r="HJ5" s="68"/>
      <c r="HK5" s="68"/>
      <c r="HL5" s="68"/>
      <c r="HM5" s="68"/>
      <c r="HN5" s="68"/>
      <c r="HO5" s="68"/>
      <c r="HP5" s="68"/>
      <c r="HQ5" s="68"/>
      <c r="HR5" s="68"/>
      <c r="HS5" s="68"/>
      <c r="HT5" s="68"/>
      <c r="HU5" s="68"/>
      <c r="HV5" s="68"/>
      <c r="HW5" s="68"/>
      <c r="HX5" s="68"/>
      <c r="HY5" s="68"/>
      <c r="HZ5" s="68"/>
      <c r="IA5" s="68"/>
      <c r="IB5" s="68"/>
      <c r="IC5" s="68"/>
      <c r="ID5" s="68"/>
      <c r="IE5" s="68"/>
      <c r="IF5" s="68"/>
      <c r="IG5" s="68"/>
      <c r="IH5" s="68"/>
      <c r="II5" s="68"/>
      <c r="IJ5" s="68"/>
      <c r="IK5" s="68"/>
      <c r="IL5" s="68"/>
      <c r="IM5" s="68"/>
      <c r="IN5" s="68"/>
      <c r="IO5" s="68"/>
      <c r="IP5" s="68"/>
      <c r="IQ5" s="68"/>
      <c r="IR5" s="68"/>
      <c r="IS5" s="68"/>
      <c r="IT5" s="68"/>
      <c r="IU5" s="68"/>
      <c r="IV5" s="68"/>
      <c r="IW5" s="68"/>
      <c r="IX5" s="68"/>
      <c r="IY5" s="68"/>
      <c r="IZ5" s="68"/>
    </row>
    <row r="6" spans="1:260" ht="15.75" customHeight="1">
      <c r="A6" s="149" t="s">
        <v>12</v>
      </c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68"/>
      <c r="O6" s="70"/>
      <c r="P6" s="70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  <c r="DL6" s="68"/>
      <c r="DM6" s="68"/>
      <c r="DN6" s="68"/>
      <c r="DO6" s="68"/>
      <c r="DP6" s="68"/>
      <c r="DQ6" s="68"/>
      <c r="DR6" s="68"/>
      <c r="DS6" s="68"/>
      <c r="DT6" s="68"/>
      <c r="DU6" s="68"/>
      <c r="DV6" s="68"/>
      <c r="DW6" s="68"/>
      <c r="DX6" s="68"/>
      <c r="DY6" s="68"/>
      <c r="DZ6" s="68"/>
      <c r="EA6" s="68"/>
      <c r="EB6" s="68"/>
      <c r="EC6" s="68"/>
      <c r="ED6" s="68"/>
      <c r="EE6" s="68"/>
      <c r="EF6" s="68"/>
      <c r="EG6" s="68"/>
      <c r="EH6" s="68"/>
      <c r="EI6" s="68"/>
      <c r="EJ6" s="68"/>
      <c r="EK6" s="68"/>
      <c r="EL6" s="68"/>
      <c r="EM6" s="68"/>
      <c r="EN6" s="68"/>
      <c r="EO6" s="68"/>
      <c r="EP6" s="68"/>
      <c r="EQ6" s="68"/>
      <c r="ER6" s="68"/>
      <c r="ES6" s="68"/>
      <c r="ET6" s="68"/>
      <c r="EU6" s="68"/>
      <c r="EV6" s="68"/>
      <c r="EW6" s="68"/>
      <c r="EX6" s="68"/>
      <c r="EY6" s="68"/>
      <c r="EZ6" s="68"/>
      <c r="FA6" s="68"/>
      <c r="FB6" s="68"/>
      <c r="FC6" s="68"/>
      <c r="FD6" s="68"/>
      <c r="FE6" s="68"/>
      <c r="FF6" s="68"/>
      <c r="FG6" s="68"/>
      <c r="FH6" s="68"/>
      <c r="FI6" s="68"/>
      <c r="FJ6" s="68"/>
      <c r="FK6" s="68"/>
      <c r="FL6" s="68"/>
      <c r="FM6" s="68"/>
      <c r="FN6" s="68"/>
      <c r="FO6" s="68"/>
      <c r="FP6" s="68"/>
      <c r="FQ6" s="68"/>
      <c r="FR6" s="68"/>
      <c r="FS6" s="68"/>
      <c r="FT6" s="68"/>
      <c r="FU6" s="68"/>
      <c r="FV6" s="68"/>
      <c r="FW6" s="68"/>
      <c r="FX6" s="68"/>
      <c r="FY6" s="68"/>
      <c r="FZ6" s="68"/>
      <c r="GA6" s="68"/>
      <c r="GB6" s="68"/>
      <c r="GC6" s="68"/>
      <c r="GD6" s="68"/>
      <c r="GE6" s="68"/>
      <c r="GF6" s="68"/>
      <c r="GG6" s="68"/>
      <c r="GH6" s="68"/>
      <c r="GI6" s="68"/>
      <c r="GJ6" s="68"/>
      <c r="GK6" s="68"/>
      <c r="GL6" s="68"/>
      <c r="GM6" s="68"/>
      <c r="GN6" s="68"/>
      <c r="GO6" s="68"/>
      <c r="GP6" s="68"/>
      <c r="GQ6" s="68"/>
      <c r="GR6" s="68"/>
      <c r="GS6" s="68"/>
      <c r="GT6" s="68"/>
      <c r="GU6" s="68"/>
      <c r="GV6" s="68"/>
      <c r="GW6" s="68"/>
      <c r="GX6" s="68"/>
      <c r="GY6" s="68"/>
      <c r="GZ6" s="68"/>
      <c r="HA6" s="68"/>
      <c r="HB6" s="68"/>
      <c r="HC6" s="68"/>
      <c r="HD6" s="68"/>
      <c r="HE6" s="68"/>
      <c r="HF6" s="68"/>
      <c r="HG6" s="68"/>
      <c r="HH6" s="68"/>
      <c r="HI6" s="68"/>
      <c r="HJ6" s="68"/>
      <c r="HK6" s="68"/>
      <c r="HL6" s="68"/>
      <c r="HM6" s="68"/>
      <c r="HN6" s="68"/>
      <c r="HO6" s="68"/>
      <c r="HP6" s="68"/>
      <c r="HQ6" s="68"/>
      <c r="HR6" s="68"/>
      <c r="HS6" s="68"/>
      <c r="HT6" s="68"/>
      <c r="HU6" s="68"/>
      <c r="HV6" s="68"/>
      <c r="HW6" s="68"/>
      <c r="HX6" s="68"/>
      <c r="HY6" s="68"/>
      <c r="HZ6" s="68"/>
      <c r="IA6" s="68"/>
      <c r="IB6" s="68"/>
      <c r="IC6" s="68"/>
      <c r="ID6" s="68"/>
      <c r="IE6" s="68"/>
      <c r="IF6" s="68"/>
      <c r="IG6" s="68"/>
      <c r="IH6" s="68"/>
      <c r="II6" s="68"/>
      <c r="IJ6" s="68"/>
      <c r="IK6" s="68"/>
      <c r="IL6" s="68"/>
      <c r="IM6" s="68"/>
      <c r="IN6" s="68"/>
      <c r="IO6" s="68"/>
      <c r="IP6" s="68"/>
      <c r="IQ6" s="68"/>
      <c r="IR6" s="68"/>
      <c r="IS6" s="68"/>
      <c r="IT6" s="68"/>
      <c r="IU6" s="68"/>
      <c r="IV6" s="68"/>
      <c r="IW6" s="68"/>
      <c r="IX6" s="68"/>
      <c r="IY6" s="68"/>
      <c r="IZ6" s="68"/>
    </row>
    <row r="7" spans="1:260" ht="15.75" customHeight="1">
      <c r="A7" s="69" t="s">
        <v>339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8"/>
      <c r="O7" s="70"/>
      <c r="P7" s="70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  <c r="DL7" s="68"/>
      <c r="DM7" s="68"/>
      <c r="DN7" s="68"/>
      <c r="DO7" s="68"/>
      <c r="DP7" s="68"/>
      <c r="DQ7" s="68"/>
      <c r="DR7" s="68"/>
      <c r="DS7" s="68"/>
      <c r="DT7" s="68"/>
      <c r="DU7" s="68"/>
      <c r="DV7" s="68"/>
      <c r="DW7" s="68"/>
      <c r="DX7" s="68"/>
      <c r="DY7" s="68"/>
      <c r="DZ7" s="68"/>
      <c r="EA7" s="68"/>
      <c r="EB7" s="68"/>
      <c r="EC7" s="68"/>
      <c r="ED7" s="68"/>
      <c r="EE7" s="68"/>
      <c r="EF7" s="68"/>
      <c r="EG7" s="68"/>
      <c r="EH7" s="68"/>
      <c r="EI7" s="68"/>
      <c r="EJ7" s="68"/>
      <c r="EK7" s="68"/>
      <c r="EL7" s="68"/>
      <c r="EM7" s="68"/>
      <c r="EN7" s="68"/>
      <c r="EO7" s="68"/>
      <c r="EP7" s="68"/>
      <c r="EQ7" s="68"/>
      <c r="ER7" s="68"/>
      <c r="ES7" s="68"/>
      <c r="ET7" s="68"/>
      <c r="EU7" s="68"/>
      <c r="EV7" s="68"/>
      <c r="EW7" s="68"/>
      <c r="EX7" s="68"/>
      <c r="EY7" s="68"/>
      <c r="EZ7" s="68"/>
      <c r="FA7" s="68"/>
      <c r="FB7" s="68"/>
      <c r="FC7" s="68"/>
      <c r="FD7" s="68"/>
      <c r="FE7" s="68"/>
      <c r="FF7" s="68"/>
      <c r="FG7" s="68"/>
      <c r="FH7" s="68"/>
      <c r="FI7" s="68"/>
      <c r="FJ7" s="68"/>
      <c r="FK7" s="68"/>
      <c r="FL7" s="68"/>
      <c r="FM7" s="68"/>
      <c r="FN7" s="68"/>
      <c r="FO7" s="68"/>
      <c r="FP7" s="68"/>
      <c r="FQ7" s="68"/>
      <c r="FR7" s="68"/>
      <c r="FS7" s="68"/>
      <c r="FT7" s="68"/>
      <c r="FU7" s="68"/>
      <c r="FV7" s="68"/>
      <c r="FW7" s="68"/>
      <c r="FX7" s="68"/>
      <c r="FY7" s="68"/>
      <c r="FZ7" s="68"/>
      <c r="GA7" s="68"/>
      <c r="GB7" s="68"/>
      <c r="GC7" s="68"/>
      <c r="GD7" s="68"/>
      <c r="GE7" s="68"/>
      <c r="GF7" s="68"/>
      <c r="GG7" s="68"/>
      <c r="GH7" s="68"/>
      <c r="GI7" s="68"/>
      <c r="GJ7" s="68"/>
      <c r="GK7" s="68"/>
      <c r="GL7" s="68"/>
      <c r="GM7" s="68"/>
      <c r="GN7" s="68"/>
      <c r="GO7" s="68"/>
      <c r="GP7" s="68"/>
      <c r="GQ7" s="68"/>
      <c r="GR7" s="68"/>
      <c r="GS7" s="68"/>
      <c r="GT7" s="68"/>
      <c r="GU7" s="68"/>
      <c r="GV7" s="68"/>
      <c r="GW7" s="68"/>
      <c r="GX7" s="68"/>
      <c r="GY7" s="68"/>
      <c r="GZ7" s="68"/>
      <c r="HA7" s="68"/>
      <c r="HB7" s="68"/>
      <c r="HC7" s="68"/>
      <c r="HD7" s="68"/>
      <c r="HE7" s="68"/>
      <c r="HF7" s="68"/>
      <c r="HG7" s="68"/>
      <c r="HH7" s="68"/>
      <c r="HI7" s="68"/>
      <c r="HJ7" s="68"/>
      <c r="HK7" s="68"/>
      <c r="HL7" s="68"/>
      <c r="HM7" s="68"/>
      <c r="HN7" s="68"/>
      <c r="HO7" s="68"/>
      <c r="HP7" s="68"/>
      <c r="HQ7" s="68"/>
      <c r="HR7" s="68"/>
      <c r="HS7" s="68"/>
      <c r="HT7" s="68"/>
      <c r="HU7" s="68"/>
      <c r="HV7" s="68"/>
      <c r="HW7" s="68"/>
      <c r="HX7" s="68"/>
      <c r="HY7" s="68"/>
      <c r="HZ7" s="68"/>
      <c r="IA7" s="68"/>
      <c r="IB7" s="68"/>
      <c r="IC7" s="68"/>
      <c r="ID7" s="68"/>
      <c r="IE7" s="68"/>
      <c r="IF7" s="68"/>
      <c r="IG7" s="68"/>
      <c r="IH7" s="68"/>
      <c r="II7" s="68"/>
      <c r="IJ7" s="68"/>
      <c r="IK7" s="68"/>
      <c r="IL7" s="68"/>
      <c r="IM7" s="68"/>
      <c r="IN7" s="68"/>
      <c r="IO7" s="68"/>
      <c r="IP7" s="68"/>
      <c r="IQ7" s="68"/>
      <c r="IR7" s="68"/>
      <c r="IS7" s="68"/>
      <c r="IT7" s="68"/>
      <c r="IU7" s="68"/>
      <c r="IV7" s="68"/>
      <c r="IW7" s="68"/>
      <c r="IX7" s="68"/>
      <c r="IY7" s="68"/>
      <c r="IZ7" s="68"/>
    </row>
    <row r="8" spans="1:260" ht="15.75" customHeight="1">
      <c r="A8" s="69" t="s">
        <v>340</v>
      </c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8"/>
      <c r="O8" s="70" t="str">
        <f>報名總表及收費!H30</f>
        <v>新秀1</v>
      </c>
      <c r="P8" s="70"/>
      <c r="Q8" s="68"/>
      <c r="R8" s="114" t="s">
        <v>194</v>
      </c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  <c r="DL8" s="68"/>
      <c r="DM8" s="68"/>
      <c r="DN8" s="68"/>
      <c r="DO8" s="68"/>
      <c r="DP8" s="68"/>
      <c r="DQ8" s="68"/>
      <c r="DR8" s="68"/>
      <c r="DS8" s="68"/>
      <c r="DT8" s="68"/>
      <c r="DU8" s="68"/>
      <c r="DV8" s="68"/>
      <c r="DW8" s="68"/>
      <c r="DX8" s="68"/>
      <c r="DY8" s="68"/>
      <c r="DZ8" s="68"/>
      <c r="EA8" s="68"/>
      <c r="EB8" s="68"/>
      <c r="EC8" s="68"/>
      <c r="ED8" s="68"/>
      <c r="EE8" s="68"/>
      <c r="EF8" s="68"/>
      <c r="EG8" s="68"/>
      <c r="EH8" s="68"/>
      <c r="EI8" s="68"/>
      <c r="EJ8" s="68"/>
      <c r="EK8" s="68"/>
      <c r="EL8" s="68"/>
      <c r="EM8" s="68"/>
      <c r="EN8" s="68"/>
      <c r="EO8" s="68"/>
      <c r="EP8" s="68"/>
      <c r="EQ8" s="68"/>
      <c r="ER8" s="68"/>
      <c r="ES8" s="68"/>
      <c r="ET8" s="68"/>
      <c r="EU8" s="68"/>
      <c r="EV8" s="68"/>
      <c r="EW8" s="68"/>
      <c r="EX8" s="68"/>
      <c r="EY8" s="68"/>
      <c r="EZ8" s="68"/>
      <c r="FA8" s="68"/>
      <c r="FB8" s="68"/>
      <c r="FC8" s="68"/>
      <c r="FD8" s="68"/>
      <c r="FE8" s="68"/>
      <c r="FF8" s="68"/>
      <c r="FG8" s="68"/>
      <c r="FH8" s="68"/>
      <c r="FI8" s="68"/>
      <c r="FJ8" s="68"/>
      <c r="FK8" s="68"/>
      <c r="FL8" s="68"/>
      <c r="FM8" s="68"/>
      <c r="FN8" s="68"/>
      <c r="FO8" s="68"/>
      <c r="FP8" s="68"/>
      <c r="FQ8" s="68"/>
      <c r="FR8" s="68"/>
      <c r="FS8" s="68"/>
      <c r="FT8" s="68"/>
      <c r="FU8" s="68"/>
      <c r="FV8" s="68"/>
      <c r="FW8" s="68"/>
      <c r="FX8" s="68"/>
      <c r="FY8" s="68"/>
      <c r="FZ8" s="68"/>
      <c r="GA8" s="68"/>
      <c r="GB8" s="68"/>
      <c r="GC8" s="68"/>
      <c r="GD8" s="68"/>
      <c r="GE8" s="68"/>
      <c r="GF8" s="68"/>
      <c r="GG8" s="68"/>
      <c r="GH8" s="68"/>
      <c r="GI8" s="68"/>
      <c r="GJ8" s="68"/>
      <c r="GK8" s="68"/>
      <c r="GL8" s="68"/>
      <c r="GM8" s="68"/>
      <c r="GN8" s="68"/>
      <c r="GO8" s="68"/>
      <c r="GP8" s="68"/>
      <c r="GQ8" s="68"/>
      <c r="GR8" s="68"/>
      <c r="GS8" s="68"/>
      <c r="GT8" s="68"/>
      <c r="GU8" s="68"/>
      <c r="GV8" s="68"/>
      <c r="GW8" s="68"/>
      <c r="GX8" s="68"/>
      <c r="GY8" s="68"/>
      <c r="GZ8" s="68"/>
      <c r="HA8" s="68"/>
      <c r="HB8" s="68"/>
      <c r="HC8" s="68"/>
      <c r="HD8" s="68"/>
      <c r="HE8" s="68"/>
      <c r="HF8" s="68"/>
      <c r="HG8" s="68"/>
      <c r="HH8" s="68"/>
      <c r="HI8" s="68"/>
      <c r="HJ8" s="68"/>
      <c r="HK8" s="68"/>
      <c r="HL8" s="68"/>
      <c r="HM8" s="68"/>
      <c r="HN8" s="68"/>
      <c r="HO8" s="68"/>
      <c r="HP8" s="68"/>
      <c r="HQ8" s="68"/>
      <c r="HR8" s="68"/>
      <c r="HS8" s="68"/>
      <c r="HT8" s="68"/>
      <c r="HU8" s="68"/>
      <c r="HV8" s="68"/>
      <c r="HW8" s="68"/>
      <c r="HX8" s="68"/>
      <c r="HY8" s="68"/>
      <c r="HZ8" s="68"/>
      <c r="IA8" s="68"/>
      <c r="IB8" s="68"/>
      <c r="IC8" s="68"/>
      <c r="ID8" s="68"/>
      <c r="IE8" s="68"/>
      <c r="IF8" s="68"/>
      <c r="IG8" s="68"/>
      <c r="IH8" s="68"/>
      <c r="II8" s="68"/>
      <c r="IJ8" s="68"/>
      <c r="IK8" s="68"/>
      <c r="IL8" s="68"/>
      <c r="IM8" s="68"/>
      <c r="IN8" s="68"/>
      <c r="IO8" s="68"/>
      <c r="IP8" s="68"/>
      <c r="IQ8" s="68"/>
      <c r="IR8" s="68"/>
      <c r="IS8" s="68"/>
      <c r="IT8" s="68"/>
      <c r="IU8" s="68"/>
      <c r="IV8" s="68"/>
      <c r="IW8" s="68"/>
      <c r="IX8" s="68"/>
      <c r="IY8" s="68"/>
      <c r="IZ8" s="68"/>
    </row>
    <row r="9" spans="1:260" ht="15.75" customHeight="1">
      <c r="A9" s="149" t="s">
        <v>442</v>
      </c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68"/>
      <c r="O9" s="70"/>
      <c r="P9" s="70"/>
      <c r="Q9" s="68"/>
      <c r="R9" s="68" t="s">
        <v>195</v>
      </c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  <c r="BC9" s="68"/>
      <c r="BD9" s="68"/>
      <c r="BE9" s="68"/>
      <c r="BF9" s="68"/>
      <c r="BG9" s="68"/>
      <c r="BH9" s="68"/>
      <c r="BI9" s="68"/>
      <c r="BJ9" s="68"/>
      <c r="BK9" s="68"/>
      <c r="BL9" s="68"/>
      <c r="BM9" s="68"/>
      <c r="BN9" s="68"/>
      <c r="BO9" s="68"/>
      <c r="BP9" s="68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  <c r="CZ9" s="68"/>
      <c r="DA9" s="68"/>
      <c r="DB9" s="68"/>
      <c r="DC9" s="68"/>
      <c r="DD9" s="68"/>
      <c r="DE9" s="68"/>
      <c r="DF9" s="68"/>
      <c r="DG9" s="68"/>
      <c r="DH9" s="68"/>
      <c r="DI9" s="68"/>
      <c r="DJ9" s="68"/>
      <c r="DK9" s="68"/>
      <c r="DL9" s="68"/>
      <c r="DM9" s="68"/>
      <c r="DN9" s="68"/>
      <c r="DO9" s="68"/>
      <c r="DP9" s="68"/>
      <c r="DQ9" s="68"/>
      <c r="DR9" s="68"/>
      <c r="DS9" s="68"/>
      <c r="DT9" s="68"/>
      <c r="DU9" s="68"/>
      <c r="DV9" s="68"/>
      <c r="DW9" s="68"/>
      <c r="DX9" s="68"/>
      <c r="DY9" s="68"/>
      <c r="DZ9" s="68"/>
      <c r="EA9" s="68"/>
      <c r="EB9" s="68"/>
      <c r="EC9" s="68"/>
      <c r="ED9" s="68"/>
      <c r="EE9" s="68"/>
      <c r="EF9" s="68"/>
      <c r="EG9" s="68"/>
      <c r="EH9" s="68"/>
      <c r="EI9" s="68"/>
      <c r="EJ9" s="68"/>
      <c r="EK9" s="68"/>
      <c r="EL9" s="68"/>
      <c r="EM9" s="68"/>
      <c r="EN9" s="68"/>
      <c r="EO9" s="68"/>
      <c r="EP9" s="68"/>
      <c r="EQ9" s="68"/>
      <c r="ER9" s="68"/>
      <c r="ES9" s="68"/>
      <c r="ET9" s="68"/>
      <c r="EU9" s="68"/>
      <c r="EV9" s="68"/>
      <c r="EW9" s="68"/>
      <c r="EX9" s="68"/>
      <c r="EY9" s="68"/>
      <c r="EZ9" s="68"/>
      <c r="FA9" s="68"/>
      <c r="FB9" s="68"/>
      <c r="FC9" s="68"/>
      <c r="FD9" s="68"/>
      <c r="FE9" s="68"/>
      <c r="FF9" s="68"/>
      <c r="FG9" s="68"/>
      <c r="FH9" s="68"/>
      <c r="FI9" s="68"/>
      <c r="FJ9" s="68"/>
      <c r="FK9" s="68"/>
      <c r="FL9" s="68"/>
      <c r="FM9" s="68"/>
      <c r="FN9" s="68"/>
      <c r="FO9" s="68"/>
      <c r="FP9" s="68"/>
      <c r="FQ9" s="68"/>
      <c r="FR9" s="68"/>
      <c r="FS9" s="68"/>
      <c r="FT9" s="68"/>
      <c r="FU9" s="68"/>
      <c r="FV9" s="68"/>
      <c r="FW9" s="68"/>
      <c r="FX9" s="68"/>
      <c r="FY9" s="68"/>
      <c r="FZ9" s="68"/>
      <c r="GA9" s="68"/>
      <c r="GB9" s="68"/>
      <c r="GC9" s="68"/>
      <c r="GD9" s="68"/>
      <c r="GE9" s="68"/>
      <c r="GF9" s="68"/>
      <c r="GG9" s="68"/>
      <c r="GH9" s="68"/>
      <c r="GI9" s="68"/>
      <c r="GJ9" s="68"/>
      <c r="GK9" s="68"/>
      <c r="GL9" s="68"/>
      <c r="GM9" s="68"/>
      <c r="GN9" s="68"/>
      <c r="GO9" s="68"/>
      <c r="GP9" s="68"/>
      <c r="GQ9" s="68"/>
      <c r="GR9" s="68"/>
      <c r="GS9" s="68"/>
      <c r="GT9" s="68"/>
      <c r="GU9" s="68"/>
      <c r="GV9" s="68"/>
      <c r="GW9" s="68"/>
      <c r="GX9" s="68"/>
      <c r="GY9" s="68"/>
      <c r="GZ9" s="68"/>
      <c r="HA9" s="68"/>
      <c r="HB9" s="68"/>
      <c r="HC9" s="68"/>
      <c r="HD9" s="68"/>
      <c r="HE9" s="68"/>
      <c r="HF9" s="68"/>
      <c r="HG9" s="68"/>
      <c r="HH9" s="68"/>
      <c r="HI9" s="68"/>
      <c r="HJ9" s="68"/>
      <c r="HK9" s="68"/>
      <c r="HL9" s="68"/>
      <c r="HM9" s="68"/>
      <c r="HN9" s="68"/>
      <c r="HO9" s="68"/>
      <c r="HP9" s="68"/>
      <c r="HQ9" s="68"/>
      <c r="HR9" s="68"/>
      <c r="HS9" s="68"/>
      <c r="HT9" s="68"/>
      <c r="HU9" s="68"/>
      <c r="HV9" s="68"/>
      <c r="HW9" s="68"/>
      <c r="HX9" s="68"/>
      <c r="HY9" s="68"/>
      <c r="HZ9" s="68"/>
      <c r="IA9" s="68"/>
      <c r="IB9" s="68"/>
      <c r="IC9" s="68"/>
      <c r="ID9" s="68"/>
      <c r="IE9" s="68"/>
      <c r="IF9" s="68"/>
      <c r="IG9" s="68"/>
      <c r="IH9" s="68"/>
      <c r="II9" s="68"/>
      <c r="IJ9" s="68"/>
      <c r="IK9" s="68"/>
      <c r="IL9" s="68"/>
      <c r="IM9" s="68"/>
      <c r="IN9" s="68"/>
      <c r="IO9" s="68"/>
      <c r="IP9" s="68"/>
      <c r="IQ9" s="68"/>
      <c r="IR9" s="68"/>
      <c r="IS9" s="68"/>
      <c r="IT9" s="68"/>
      <c r="IU9" s="68"/>
      <c r="IV9" s="68"/>
      <c r="IW9" s="68"/>
      <c r="IX9" s="68"/>
      <c r="IY9" s="68"/>
      <c r="IZ9" s="68"/>
    </row>
    <row r="10" spans="1:260" ht="15.75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71"/>
      <c r="L10" s="71"/>
      <c r="M10" s="71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  <c r="CZ10" s="68"/>
      <c r="DA10" s="68"/>
      <c r="DB10" s="68"/>
      <c r="DC10" s="68"/>
      <c r="DD10" s="68"/>
      <c r="DE10" s="68"/>
      <c r="DF10" s="68"/>
      <c r="DG10" s="68"/>
      <c r="DH10" s="68"/>
      <c r="DI10" s="68"/>
      <c r="DJ10" s="68"/>
      <c r="DK10" s="68"/>
      <c r="DL10" s="68"/>
      <c r="DM10" s="68"/>
      <c r="DN10" s="68"/>
      <c r="DO10" s="68"/>
      <c r="DP10" s="68"/>
      <c r="DQ10" s="68"/>
      <c r="DR10" s="68"/>
      <c r="DS10" s="68"/>
      <c r="DT10" s="68"/>
      <c r="DU10" s="68"/>
      <c r="DV10" s="68"/>
      <c r="DW10" s="68"/>
      <c r="DX10" s="68"/>
      <c r="DY10" s="68"/>
      <c r="DZ10" s="68"/>
      <c r="EA10" s="68"/>
      <c r="EB10" s="68"/>
      <c r="EC10" s="68"/>
      <c r="ED10" s="68"/>
      <c r="EE10" s="68"/>
      <c r="EF10" s="68"/>
      <c r="EG10" s="68"/>
      <c r="EH10" s="68"/>
      <c r="EI10" s="68"/>
      <c r="EJ10" s="68"/>
      <c r="EK10" s="68"/>
      <c r="EL10" s="68"/>
      <c r="EM10" s="68"/>
      <c r="EN10" s="68"/>
      <c r="EO10" s="68"/>
      <c r="EP10" s="68"/>
      <c r="EQ10" s="68"/>
      <c r="ER10" s="68"/>
      <c r="ES10" s="68"/>
      <c r="ET10" s="68"/>
      <c r="EU10" s="68"/>
      <c r="EV10" s="68"/>
      <c r="EW10" s="68"/>
      <c r="EX10" s="68"/>
      <c r="EY10" s="68"/>
      <c r="EZ10" s="68"/>
      <c r="FA10" s="68"/>
      <c r="FB10" s="68"/>
      <c r="FC10" s="68"/>
      <c r="FD10" s="68"/>
      <c r="FE10" s="68"/>
      <c r="FF10" s="68"/>
      <c r="FG10" s="68"/>
      <c r="FH10" s="68"/>
      <c r="FI10" s="68"/>
      <c r="FJ10" s="68"/>
      <c r="FK10" s="68"/>
      <c r="FL10" s="68"/>
      <c r="FM10" s="68"/>
      <c r="FN10" s="68"/>
      <c r="FO10" s="68"/>
      <c r="FP10" s="68"/>
      <c r="FQ10" s="68"/>
      <c r="FR10" s="68"/>
      <c r="FS10" s="68"/>
      <c r="FT10" s="68"/>
      <c r="FU10" s="68"/>
      <c r="FV10" s="68"/>
      <c r="FW10" s="68"/>
      <c r="FX10" s="68"/>
      <c r="FY10" s="68"/>
      <c r="FZ10" s="68"/>
      <c r="GA10" s="68"/>
      <c r="GB10" s="68"/>
      <c r="GC10" s="68"/>
      <c r="GD10" s="68"/>
      <c r="GE10" s="68"/>
      <c r="GF10" s="68"/>
      <c r="GG10" s="68"/>
      <c r="GH10" s="68"/>
      <c r="GI10" s="68"/>
      <c r="GJ10" s="68"/>
      <c r="GK10" s="68"/>
      <c r="GL10" s="68"/>
      <c r="GM10" s="68"/>
      <c r="GN10" s="68"/>
      <c r="GO10" s="68"/>
      <c r="GP10" s="68"/>
      <c r="GQ10" s="68"/>
      <c r="GR10" s="68"/>
      <c r="GS10" s="68"/>
      <c r="GT10" s="68"/>
      <c r="GU10" s="68"/>
      <c r="GV10" s="68"/>
      <c r="GW10" s="68"/>
      <c r="GX10" s="68"/>
      <c r="GY10" s="68"/>
      <c r="GZ10" s="68"/>
      <c r="HA10" s="68"/>
      <c r="HB10" s="68"/>
      <c r="HC10" s="68"/>
      <c r="HD10" s="68"/>
      <c r="HE10" s="68"/>
      <c r="HF10" s="68"/>
      <c r="HG10" s="68"/>
      <c r="HH10" s="68"/>
      <c r="HI10" s="68"/>
      <c r="HJ10" s="68"/>
      <c r="HK10" s="68"/>
      <c r="HL10" s="68"/>
      <c r="HM10" s="68"/>
      <c r="HN10" s="68"/>
      <c r="HO10" s="68"/>
      <c r="HP10" s="68"/>
      <c r="HQ10" s="68"/>
      <c r="HR10" s="68"/>
      <c r="HS10" s="68"/>
      <c r="HT10" s="68"/>
      <c r="HU10" s="68"/>
      <c r="HV10" s="68"/>
      <c r="HW10" s="68"/>
      <c r="HX10" s="68"/>
      <c r="HY10" s="68"/>
      <c r="HZ10" s="68"/>
      <c r="IA10" s="68"/>
      <c r="IB10" s="68"/>
      <c r="IC10" s="68"/>
      <c r="ID10" s="68"/>
      <c r="IE10" s="68"/>
      <c r="IF10" s="68"/>
      <c r="IG10" s="68"/>
      <c r="IH10" s="68"/>
      <c r="II10" s="68"/>
      <c r="IJ10" s="68"/>
      <c r="IK10" s="68"/>
      <c r="IL10" s="68"/>
      <c r="IM10" s="68"/>
      <c r="IN10" s="68"/>
      <c r="IO10" s="68"/>
      <c r="IP10" s="68"/>
      <c r="IQ10" s="68"/>
      <c r="IR10" s="68"/>
      <c r="IS10" s="68"/>
      <c r="IT10" s="68"/>
      <c r="IU10" s="68"/>
      <c r="IV10" s="68"/>
      <c r="IW10" s="68"/>
      <c r="IX10" s="68"/>
      <c r="IY10" s="68"/>
      <c r="IZ10" s="68"/>
    </row>
    <row r="11" spans="1:260" ht="15.75" customHeight="1">
      <c r="A11" s="54" t="s">
        <v>3</v>
      </c>
      <c r="B11" s="150" t="str">
        <f>IF(報名總表及收費!B10=0,"",報名總表及收費!B10)</f>
        <v/>
      </c>
      <c r="C11" s="150"/>
      <c r="D11" s="73"/>
      <c r="E11" s="54" t="s">
        <v>0</v>
      </c>
      <c r="F11" s="74" t="str">
        <f>報名總表及收費!F10</f>
        <v>屬會新秀游泳比賽(第一天)</v>
      </c>
      <c r="G11" s="75"/>
      <c r="H11" s="75"/>
      <c r="I11" s="75"/>
      <c r="J11" s="76"/>
      <c r="K11" s="71"/>
      <c r="L11" s="71"/>
      <c r="M11" s="71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8"/>
      <c r="BO11" s="68"/>
      <c r="BP11" s="68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  <c r="CZ11" s="68"/>
      <c r="DA11" s="68"/>
      <c r="DB11" s="68"/>
      <c r="DC11" s="68"/>
      <c r="DD11" s="68"/>
      <c r="DE11" s="68"/>
      <c r="DF11" s="68"/>
      <c r="DG11" s="68"/>
      <c r="DH11" s="68"/>
      <c r="DI11" s="68"/>
      <c r="DJ11" s="68"/>
      <c r="DK11" s="68"/>
      <c r="DL11" s="68"/>
      <c r="DM11" s="68"/>
      <c r="DN11" s="68"/>
      <c r="DO11" s="68"/>
      <c r="DP11" s="68"/>
      <c r="DQ11" s="68"/>
      <c r="DR11" s="68"/>
      <c r="DS11" s="68"/>
      <c r="DT11" s="68"/>
      <c r="DU11" s="68"/>
      <c r="DV11" s="68"/>
      <c r="DW11" s="68"/>
      <c r="DX11" s="68"/>
      <c r="DY11" s="68"/>
      <c r="DZ11" s="68"/>
      <c r="EA11" s="68"/>
      <c r="EB11" s="68"/>
      <c r="EC11" s="68"/>
      <c r="ED11" s="68"/>
      <c r="EE11" s="68"/>
      <c r="EF11" s="68"/>
      <c r="EG11" s="68"/>
      <c r="EH11" s="68"/>
      <c r="EI11" s="68"/>
      <c r="EJ11" s="68"/>
      <c r="EK11" s="68"/>
      <c r="EL11" s="68"/>
      <c r="EM11" s="68"/>
      <c r="EN11" s="68"/>
      <c r="EO11" s="68"/>
      <c r="EP11" s="68"/>
      <c r="EQ11" s="68"/>
      <c r="ER11" s="68"/>
      <c r="ES11" s="68"/>
      <c r="ET11" s="68"/>
      <c r="EU11" s="68"/>
      <c r="EV11" s="68"/>
      <c r="EW11" s="68"/>
      <c r="EX11" s="68"/>
      <c r="EY11" s="68"/>
      <c r="EZ11" s="68"/>
      <c r="FA11" s="68"/>
      <c r="FB11" s="68"/>
      <c r="FC11" s="68"/>
      <c r="FD11" s="68"/>
      <c r="FE11" s="68"/>
      <c r="FF11" s="68"/>
      <c r="FG11" s="68"/>
      <c r="FH11" s="68"/>
      <c r="FI11" s="68"/>
      <c r="FJ11" s="68"/>
      <c r="FK11" s="68"/>
      <c r="FL11" s="68"/>
      <c r="FM11" s="68"/>
      <c r="FN11" s="68"/>
      <c r="FO11" s="68"/>
      <c r="FP11" s="68"/>
      <c r="FQ11" s="68"/>
      <c r="FR11" s="68"/>
      <c r="FS11" s="68"/>
      <c r="FT11" s="68"/>
      <c r="FU11" s="68"/>
      <c r="FV11" s="68"/>
      <c r="FW11" s="68"/>
      <c r="FX11" s="68"/>
      <c r="FY11" s="68"/>
      <c r="FZ11" s="68"/>
      <c r="GA11" s="68"/>
      <c r="GB11" s="68"/>
      <c r="GC11" s="68"/>
      <c r="GD11" s="68"/>
      <c r="GE11" s="68"/>
      <c r="GF11" s="68"/>
      <c r="GG11" s="68"/>
      <c r="GH11" s="68"/>
      <c r="GI11" s="68"/>
      <c r="GJ11" s="68"/>
      <c r="GK11" s="68"/>
      <c r="GL11" s="68"/>
      <c r="GM11" s="68"/>
      <c r="GN11" s="68"/>
      <c r="GO11" s="68"/>
      <c r="GP11" s="68"/>
      <c r="GQ11" s="68"/>
      <c r="GR11" s="68"/>
      <c r="GS11" s="68"/>
      <c r="GT11" s="68"/>
      <c r="GU11" s="68"/>
      <c r="GV11" s="68"/>
      <c r="GW11" s="68"/>
      <c r="GX11" s="68"/>
      <c r="GY11" s="68"/>
      <c r="GZ11" s="68"/>
      <c r="HA11" s="68"/>
      <c r="HB11" s="68"/>
      <c r="HC11" s="68"/>
      <c r="HD11" s="68"/>
      <c r="HE11" s="68"/>
      <c r="HF11" s="68"/>
      <c r="HG11" s="68"/>
      <c r="HH11" s="68"/>
      <c r="HI11" s="68"/>
      <c r="HJ11" s="68"/>
      <c r="HK11" s="68"/>
      <c r="HL11" s="68"/>
      <c r="HM11" s="68"/>
      <c r="HN11" s="68"/>
      <c r="HO11" s="68"/>
      <c r="HP11" s="68"/>
      <c r="HQ11" s="68"/>
      <c r="HR11" s="68"/>
      <c r="HS11" s="68"/>
      <c r="HT11" s="68"/>
      <c r="HU11" s="68"/>
      <c r="HV11" s="68"/>
      <c r="HW11" s="68"/>
      <c r="HX11" s="68"/>
      <c r="HY11" s="68"/>
      <c r="HZ11" s="68"/>
      <c r="IA11" s="68"/>
      <c r="IB11" s="68"/>
      <c r="IC11" s="68"/>
      <c r="ID11" s="68"/>
      <c r="IE11" s="68"/>
      <c r="IF11" s="68"/>
      <c r="IG11" s="68"/>
      <c r="IH11" s="68"/>
      <c r="II11" s="68"/>
      <c r="IJ11" s="68"/>
      <c r="IK11" s="68"/>
      <c r="IL11" s="68"/>
      <c r="IM11" s="68"/>
      <c r="IN11" s="68"/>
      <c r="IO11" s="68"/>
      <c r="IP11" s="68"/>
      <c r="IQ11" s="68"/>
      <c r="IR11" s="68"/>
      <c r="IS11" s="68"/>
      <c r="IT11" s="68"/>
      <c r="IU11" s="68"/>
      <c r="IV11" s="68"/>
      <c r="IW11" s="68"/>
      <c r="IX11" s="68"/>
      <c r="IY11" s="68"/>
      <c r="IZ11" s="68"/>
    </row>
    <row r="12" spans="1:260" ht="15.75" customHeight="1">
      <c r="A12" s="54" t="s">
        <v>4</v>
      </c>
      <c r="B12" s="150" t="str">
        <f>IF(報名總表及收費!B11=0,"",報名總表及收費!B11)</f>
        <v/>
      </c>
      <c r="C12" s="150"/>
      <c r="D12" s="73"/>
      <c r="E12" s="54" t="s">
        <v>1</v>
      </c>
      <c r="F12" s="56">
        <f>報名總表及收費!F11</f>
        <v>46152</v>
      </c>
      <c r="G12" s="77"/>
      <c r="H12" s="77"/>
      <c r="I12" s="77"/>
      <c r="J12" s="78"/>
      <c r="K12" s="71"/>
      <c r="L12" s="71"/>
      <c r="M12" s="71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  <c r="BC12" s="68"/>
      <c r="BD12" s="68"/>
      <c r="BE12" s="68"/>
      <c r="BF12" s="68"/>
      <c r="BG12" s="68"/>
      <c r="BH12" s="68"/>
      <c r="BI12" s="68"/>
      <c r="BJ12" s="68"/>
      <c r="BK12" s="68"/>
      <c r="BL12" s="68"/>
      <c r="BM12" s="68"/>
      <c r="BN12" s="68"/>
      <c r="BO12" s="68"/>
      <c r="BP12" s="68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8"/>
      <c r="CO12" s="68"/>
      <c r="CP12" s="68"/>
      <c r="CQ12" s="68"/>
      <c r="CR12" s="68"/>
      <c r="CS12" s="68"/>
      <c r="CT12" s="68"/>
      <c r="CU12" s="68"/>
      <c r="CV12" s="68"/>
      <c r="CW12" s="68"/>
      <c r="CX12" s="68"/>
      <c r="CY12" s="68"/>
      <c r="CZ12" s="68"/>
      <c r="DA12" s="68"/>
      <c r="DB12" s="68"/>
      <c r="DC12" s="68"/>
      <c r="DD12" s="68"/>
      <c r="DE12" s="68"/>
      <c r="DF12" s="68"/>
      <c r="DG12" s="68"/>
      <c r="DH12" s="68"/>
      <c r="DI12" s="68"/>
      <c r="DJ12" s="68"/>
      <c r="DK12" s="68"/>
      <c r="DL12" s="68"/>
      <c r="DM12" s="68"/>
      <c r="DN12" s="68"/>
      <c r="DO12" s="68"/>
      <c r="DP12" s="68"/>
      <c r="DQ12" s="68"/>
      <c r="DR12" s="68"/>
      <c r="DS12" s="68"/>
      <c r="DT12" s="68"/>
      <c r="DU12" s="68"/>
      <c r="DV12" s="68"/>
      <c r="DW12" s="68"/>
      <c r="DX12" s="68"/>
      <c r="DY12" s="68"/>
      <c r="DZ12" s="68"/>
      <c r="EA12" s="68"/>
      <c r="EB12" s="68"/>
      <c r="EC12" s="68"/>
      <c r="ED12" s="68"/>
      <c r="EE12" s="68"/>
      <c r="EF12" s="68"/>
      <c r="EG12" s="68"/>
      <c r="EH12" s="68"/>
      <c r="EI12" s="68"/>
      <c r="EJ12" s="68"/>
      <c r="EK12" s="68"/>
      <c r="EL12" s="68"/>
      <c r="EM12" s="68"/>
      <c r="EN12" s="68"/>
      <c r="EO12" s="68"/>
      <c r="EP12" s="68"/>
      <c r="EQ12" s="68"/>
      <c r="ER12" s="68"/>
      <c r="ES12" s="68"/>
      <c r="ET12" s="68"/>
      <c r="EU12" s="68"/>
      <c r="EV12" s="68"/>
      <c r="EW12" s="68"/>
      <c r="EX12" s="68"/>
      <c r="EY12" s="68"/>
      <c r="EZ12" s="68"/>
      <c r="FA12" s="68"/>
      <c r="FB12" s="68"/>
      <c r="FC12" s="68"/>
      <c r="FD12" s="68"/>
      <c r="FE12" s="68"/>
      <c r="FF12" s="68"/>
      <c r="FG12" s="68"/>
      <c r="FH12" s="68"/>
      <c r="FI12" s="68"/>
      <c r="FJ12" s="68"/>
      <c r="FK12" s="68"/>
      <c r="FL12" s="68"/>
      <c r="FM12" s="68"/>
      <c r="FN12" s="68"/>
      <c r="FO12" s="68"/>
      <c r="FP12" s="68"/>
      <c r="FQ12" s="68"/>
      <c r="FR12" s="68"/>
      <c r="FS12" s="68"/>
      <c r="FT12" s="68"/>
      <c r="FU12" s="68"/>
      <c r="FV12" s="68"/>
      <c r="FW12" s="68"/>
      <c r="FX12" s="68"/>
      <c r="FY12" s="68"/>
      <c r="FZ12" s="68"/>
      <c r="GA12" s="68"/>
      <c r="GB12" s="68"/>
      <c r="GC12" s="68"/>
      <c r="GD12" s="68"/>
      <c r="GE12" s="68"/>
      <c r="GF12" s="68"/>
      <c r="GG12" s="68"/>
      <c r="GH12" s="68"/>
      <c r="GI12" s="68"/>
      <c r="GJ12" s="68"/>
      <c r="GK12" s="68"/>
      <c r="GL12" s="68"/>
      <c r="GM12" s="68"/>
      <c r="GN12" s="68"/>
      <c r="GO12" s="68"/>
      <c r="GP12" s="68"/>
      <c r="GQ12" s="68"/>
      <c r="GR12" s="68"/>
      <c r="GS12" s="68"/>
      <c r="GT12" s="68"/>
      <c r="GU12" s="68"/>
      <c r="GV12" s="68"/>
      <c r="GW12" s="68"/>
      <c r="GX12" s="68"/>
      <c r="GY12" s="68"/>
      <c r="GZ12" s="68"/>
      <c r="HA12" s="68"/>
      <c r="HB12" s="68"/>
      <c r="HC12" s="68"/>
      <c r="HD12" s="68"/>
      <c r="HE12" s="68"/>
      <c r="HF12" s="68"/>
      <c r="HG12" s="68"/>
      <c r="HH12" s="68"/>
      <c r="HI12" s="68"/>
      <c r="HJ12" s="68"/>
      <c r="HK12" s="68"/>
      <c r="HL12" s="68"/>
      <c r="HM12" s="68"/>
      <c r="HN12" s="68"/>
      <c r="HO12" s="68"/>
      <c r="HP12" s="68"/>
      <c r="HQ12" s="68"/>
      <c r="HR12" s="68"/>
      <c r="HS12" s="68"/>
      <c r="HT12" s="68"/>
      <c r="HU12" s="68"/>
      <c r="HV12" s="68"/>
      <c r="HW12" s="68"/>
      <c r="HX12" s="68"/>
      <c r="HY12" s="68"/>
      <c r="HZ12" s="68"/>
      <c r="IA12" s="68"/>
      <c r="IB12" s="68"/>
      <c r="IC12" s="68"/>
      <c r="ID12" s="68"/>
      <c r="IE12" s="68"/>
      <c r="IF12" s="68"/>
      <c r="IG12" s="68"/>
      <c r="IH12" s="68"/>
      <c r="II12" s="68"/>
      <c r="IJ12" s="68"/>
      <c r="IK12" s="68"/>
      <c r="IL12" s="68"/>
      <c r="IM12" s="68"/>
      <c r="IN12" s="68"/>
      <c r="IO12" s="68"/>
      <c r="IP12" s="68"/>
      <c r="IQ12" s="68"/>
      <c r="IR12" s="68"/>
      <c r="IS12" s="68"/>
      <c r="IT12" s="68"/>
      <c r="IU12" s="68"/>
      <c r="IV12" s="68"/>
      <c r="IW12" s="68"/>
      <c r="IX12" s="68"/>
      <c r="IY12" s="68"/>
      <c r="IZ12" s="68"/>
    </row>
    <row r="13" spans="1:260" ht="15.75" customHeight="1">
      <c r="A13" s="79" t="s">
        <v>5</v>
      </c>
      <c r="B13" s="151" t="str">
        <f>IF(報名總表及收費!B12=0,"",報名總表及收費!B12)</f>
        <v/>
      </c>
      <c r="C13" s="151"/>
      <c r="D13" s="80"/>
      <c r="E13" s="79" t="s">
        <v>2</v>
      </c>
      <c r="F13" s="81" t="str">
        <f>報名總表及收費!F12</f>
        <v>大環山游泳池</v>
      </c>
      <c r="G13" s="75"/>
      <c r="H13" s="75"/>
      <c r="I13" s="75"/>
      <c r="J13" s="76"/>
      <c r="K13" s="71"/>
      <c r="L13" s="71"/>
      <c r="M13" s="71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8"/>
      <c r="BD13" s="68"/>
      <c r="BE13" s="68"/>
      <c r="BF13" s="68"/>
      <c r="BG13" s="68"/>
      <c r="BH13" s="68"/>
      <c r="BI13" s="68"/>
      <c r="BJ13" s="68"/>
      <c r="BK13" s="68"/>
      <c r="BL13" s="68"/>
      <c r="BM13" s="68"/>
      <c r="BN13" s="68"/>
      <c r="BO13" s="68"/>
      <c r="BP13" s="68"/>
      <c r="BQ13" s="68"/>
      <c r="BR13" s="68"/>
      <c r="BS13" s="68"/>
      <c r="BT13" s="68"/>
      <c r="BU13" s="68"/>
      <c r="BV13" s="68"/>
      <c r="BW13" s="68"/>
      <c r="BX13" s="68"/>
      <c r="BY13" s="68"/>
      <c r="BZ13" s="68"/>
      <c r="CA13" s="68"/>
      <c r="CB13" s="68"/>
      <c r="CC13" s="68"/>
      <c r="CD13" s="68"/>
      <c r="CE13" s="68"/>
      <c r="CF13" s="68"/>
      <c r="CG13" s="68"/>
      <c r="CH13" s="68"/>
      <c r="CI13" s="68"/>
      <c r="CJ13" s="68"/>
      <c r="CK13" s="68"/>
      <c r="CL13" s="68"/>
      <c r="CM13" s="68"/>
      <c r="CN13" s="68"/>
      <c r="CO13" s="68"/>
      <c r="CP13" s="68"/>
      <c r="CQ13" s="68"/>
      <c r="CR13" s="68"/>
      <c r="CS13" s="68"/>
      <c r="CT13" s="68"/>
      <c r="CU13" s="68"/>
      <c r="CV13" s="68"/>
      <c r="CW13" s="68"/>
      <c r="CX13" s="68"/>
      <c r="CY13" s="68"/>
      <c r="CZ13" s="68"/>
      <c r="DA13" s="68"/>
      <c r="DB13" s="68"/>
      <c r="DC13" s="68"/>
      <c r="DD13" s="68"/>
      <c r="DE13" s="68"/>
      <c r="DF13" s="68"/>
      <c r="DG13" s="68"/>
      <c r="DH13" s="68"/>
      <c r="DI13" s="68"/>
      <c r="DJ13" s="68"/>
      <c r="DK13" s="68"/>
      <c r="DL13" s="68"/>
      <c r="DM13" s="68"/>
      <c r="DN13" s="68"/>
      <c r="DO13" s="68"/>
      <c r="DP13" s="68"/>
      <c r="DQ13" s="68"/>
      <c r="DR13" s="68"/>
      <c r="DS13" s="68"/>
      <c r="DT13" s="68"/>
      <c r="DU13" s="68"/>
      <c r="DV13" s="68"/>
      <c r="DW13" s="68"/>
      <c r="DX13" s="68"/>
      <c r="DY13" s="68"/>
      <c r="DZ13" s="68"/>
      <c r="EA13" s="68"/>
      <c r="EB13" s="68"/>
      <c r="EC13" s="68"/>
      <c r="ED13" s="68"/>
      <c r="EE13" s="68"/>
      <c r="EF13" s="68"/>
      <c r="EG13" s="68"/>
      <c r="EH13" s="68"/>
      <c r="EI13" s="68"/>
      <c r="EJ13" s="68"/>
      <c r="EK13" s="68"/>
      <c r="EL13" s="68"/>
      <c r="EM13" s="68"/>
      <c r="EN13" s="68"/>
      <c r="EO13" s="68"/>
      <c r="EP13" s="68"/>
      <c r="EQ13" s="68"/>
      <c r="ER13" s="68"/>
      <c r="ES13" s="68"/>
      <c r="ET13" s="68"/>
      <c r="EU13" s="68"/>
      <c r="EV13" s="68"/>
      <c r="EW13" s="68"/>
      <c r="EX13" s="68"/>
      <c r="EY13" s="68"/>
      <c r="EZ13" s="68"/>
      <c r="FA13" s="68"/>
      <c r="FB13" s="68"/>
      <c r="FC13" s="68"/>
      <c r="FD13" s="68"/>
      <c r="FE13" s="68"/>
      <c r="FF13" s="68"/>
      <c r="FG13" s="68"/>
      <c r="FH13" s="68"/>
      <c r="FI13" s="68"/>
      <c r="FJ13" s="68"/>
      <c r="FK13" s="68"/>
      <c r="FL13" s="68"/>
      <c r="FM13" s="68"/>
      <c r="FN13" s="68"/>
      <c r="FO13" s="68"/>
      <c r="FP13" s="68"/>
      <c r="FQ13" s="68"/>
      <c r="FR13" s="68"/>
      <c r="FS13" s="68"/>
      <c r="FT13" s="68"/>
      <c r="FU13" s="68"/>
      <c r="FV13" s="68"/>
      <c r="FW13" s="68"/>
      <c r="FX13" s="68"/>
      <c r="FY13" s="68"/>
      <c r="FZ13" s="68"/>
      <c r="GA13" s="68"/>
      <c r="GB13" s="68"/>
      <c r="GC13" s="68"/>
      <c r="GD13" s="68"/>
      <c r="GE13" s="68"/>
      <c r="GF13" s="68"/>
      <c r="GG13" s="68"/>
      <c r="GH13" s="68"/>
      <c r="GI13" s="68"/>
      <c r="GJ13" s="68"/>
      <c r="GK13" s="68"/>
      <c r="GL13" s="68"/>
      <c r="GM13" s="68"/>
      <c r="GN13" s="68"/>
      <c r="GO13" s="68"/>
      <c r="GP13" s="68"/>
      <c r="GQ13" s="68"/>
      <c r="GR13" s="68"/>
      <c r="GS13" s="68"/>
      <c r="GT13" s="68"/>
      <c r="GU13" s="68"/>
      <c r="GV13" s="68"/>
      <c r="GW13" s="68"/>
      <c r="GX13" s="68"/>
      <c r="GY13" s="68"/>
      <c r="GZ13" s="68"/>
      <c r="HA13" s="68"/>
      <c r="HB13" s="68"/>
      <c r="HC13" s="68"/>
      <c r="HD13" s="68"/>
      <c r="HE13" s="68"/>
      <c r="HF13" s="68"/>
      <c r="HG13" s="68"/>
      <c r="HH13" s="68"/>
      <c r="HI13" s="68"/>
      <c r="HJ13" s="68"/>
      <c r="HK13" s="68"/>
      <c r="HL13" s="68"/>
      <c r="HM13" s="68"/>
      <c r="HN13" s="68"/>
      <c r="HO13" s="68"/>
      <c r="HP13" s="68"/>
      <c r="HQ13" s="68"/>
      <c r="HR13" s="68"/>
      <c r="HS13" s="68"/>
      <c r="HT13" s="68"/>
      <c r="HU13" s="68"/>
      <c r="HV13" s="68"/>
      <c r="HW13" s="68"/>
      <c r="HX13" s="68"/>
      <c r="HY13" s="68"/>
      <c r="HZ13" s="68"/>
      <c r="IA13" s="68"/>
      <c r="IB13" s="68"/>
      <c r="IC13" s="68"/>
      <c r="ID13" s="68"/>
      <c r="IE13" s="68"/>
      <c r="IF13" s="68"/>
      <c r="IG13" s="68"/>
      <c r="IH13" s="68"/>
      <c r="II13" s="68"/>
      <c r="IJ13" s="68"/>
      <c r="IK13" s="68"/>
      <c r="IL13" s="68"/>
      <c r="IM13" s="68"/>
      <c r="IN13" s="68"/>
      <c r="IO13" s="68"/>
      <c r="IP13" s="68"/>
      <c r="IQ13" s="68"/>
      <c r="IR13" s="68"/>
      <c r="IS13" s="68"/>
      <c r="IT13" s="68"/>
      <c r="IU13" s="68"/>
      <c r="IV13" s="68"/>
      <c r="IW13" s="68"/>
      <c r="IX13" s="68"/>
      <c r="IY13" s="68"/>
      <c r="IZ13" s="68"/>
    </row>
    <row r="14" spans="1:260" ht="15.75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71"/>
      <c r="L14" s="71"/>
      <c r="M14" s="71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/>
      <c r="BU14" s="68"/>
      <c r="BV14" s="68"/>
      <c r="BW14" s="68"/>
      <c r="BX14" s="68"/>
      <c r="BY14" s="68"/>
      <c r="BZ14" s="68"/>
      <c r="CA14" s="68"/>
      <c r="CB14" s="68"/>
      <c r="CC14" s="68"/>
      <c r="CD14" s="68"/>
      <c r="CE14" s="68"/>
      <c r="CF14" s="68"/>
      <c r="CG14" s="68"/>
      <c r="CH14" s="68"/>
      <c r="CI14" s="68"/>
      <c r="CJ14" s="68"/>
      <c r="CK14" s="68"/>
      <c r="CL14" s="68"/>
      <c r="CM14" s="68"/>
      <c r="CN14" s="68"/>
      <c r="CO14" s="68"/>
      <c r="CP14" s="68"/>
      <c r="CQ14" s="68"/>
      <c r="CR14" s="68"/>
      <c r="CS14" s="68"/>
      <c r="CT14" s="68"/>
      <c r="CU14" s="68"/>
      <c r="CV14" s="68"/>
      <c r="CW14" s="68"/>
      <c r="CX14" s="68"/>
      <c r="CY14" s="68"/>
      <c r="CZ14" s="68"/>
      <c r="DA14" s="68"/>
      <c r="DB14" s="68"/>
      <c r="DC14" s="68"/>
      <c r="DD14" s="68"/>
      <c r="DE14" s="68"/>
      <c r="DF14" s="68"/>
      <c r="DG14" s="68"/>
      <c r="DH14" s="68"/>
      <c r="DI14" s="68"/>
      <c r="DJ14" s="68"/>
      <c r="DK14" s="68"/>
      <c r="DL14" s="68"/>
      <c r="DM14" s="68"/>
      <c r="DN14" s="68"/>
      <c r="DO14" s="68"/>
      <c r="DP14" s="68"/>
      <c r="DQ14" s="68"/>
      <c r="DR14" s="68"/>
      <c r="DS14" s="68"/>
      <c r="DT14" s="68"/>
      <c r="DU14" s="68"/>
      <c r="DV14" s="68"/>
      <c r="DW14" s="68"/>
      <c r="DX14" s="68"/>
      <c r="DY14" s="68"/>
      <c r="DZ14" s="68"/>
      <c r="EA14" s="68"/>
      <c r="EB14" s="68"/>
      <c r="EC14" s="68"/>
      <c r="ED14" s="68"/>
      <c r="EE14" s="68"/>
      <c r="EF14" s="68"/>
      <c r="EG14" s="68"/>
      <c r="EH14" s="68"/>
      <c r="EI14" s="68"/>
      <c r="EJ14" s="68"/>
      <c r="EK14" s="68"/>
      <c r="EL14" s="68"/>
      <c r="EM14" s="68"/>
      <c r="EN14" s="68"/>
      <c r="EO14" s="68"/>
      <c r="EP14" s="68"/>
      <c r="EQ14" s="68"/>
      <c r="ER14" s="68"/>
      <c r="ES14" s="68"/>
      <c r="ET14" s="68"/>
      <c r="EU14" s="68"/>
      <c r="EV14" s="68"/>
      <c r="EW14" s="68"/>
      <c r="EX14" s="68"/>
      <c r="EY14" s="68"/>
      <c r="EZ14" s="68"/>
      <c r="FA14" s="68"/>
      <c r="FB14" s="68"/>
      <c r="FC14" s="68"/>
      <c r="FD14" s="68"/>
      <c r="FE14" s="68"/>
      <c r="FF14" s="68"/>
      <c r="FG14" s="68"/>
      <c r="FH14" s="68"/>
      <c r="FI14" s="68"/>
      <c r="FJ14" s="68"/>
      <c r="FK14" s="68"/>
      <c r="FL14" s="68"/>
      <c r="FM14" s="68"/>
      <c r="FN14" s="68"/>
      <c r="FO14" s="68"/>
      <c r="FP14" s="68"/>
      <c r="FQ14" s="68"/>
      <c r="FR14" s="68"/>
      <c r="FS14" s="68"/>
      <c r="FT14" s="68"/>
      <c r="FU14" s="68"/>
      <c r="FV14" s="68"/>
      <c r="FW14" s="68"/>
      <c r="FX14" s="68"/>
      <c r="FY14" s="68"/>
      <c r="FZ14" s="68"/>
      <c r="GA14" s="68"/>
      <c r="GB14" s="68"/>
      <c r="GC14" s="68"/>
      <c r="GD14" s="68"/>
      <c r="GE14" s="68"/>
      <c r="GF14" s="68"/>
      <c r="GG14" s="68"/>
      <c r="GH14" s="68"/>
      <c r="GI14" s="68"/>
      <c r="GJ14" s="68"/>
      <c r="GK14" s="68"/>
      <c r="GL14" s="68"/>
      <c r="GM14" s="68"/>
      <c r="GN14" s="68"/>
      <c r="GO14" s="68"/>
      <c r="GP14" s="68"/>
      <c r="GQ14" s="68"/>
      <c r="GR14" s="68"/>
      <c r="GS14" s="68"/>
      <c r="GT14" s="68"/>
      <c r="GU14" s="68"/>
      <c r="GV14" s="68"/>
      <c r="GW14" s="68"/>
      <c r="GX14" s="68"/>
      <c r="GY14" s="68"/>
      <c r="GZ14" s="68"/>
      <c r="HA14" s="68"/>
      <c r="HB14" s="68"/>
      <c r="HC14" s="68"/>
      <c r="HD14" s="68"/>
      <c r="HE14" s="68"/>
      <c r="HF14" s="68"/>
      <c r="HG14" s="68"/>
      <c r="HH14" s="68"/>
      <c r="HI14" s="68"/>
      <c r="HJ14" s="68"/>
      <c r="HK14" s="68"/>
      <c r="HL14" s="68"/>
      <c r="HM14" s="68"/>
      <c r="HN14" s="68"/>
      <c r="HO14" s="68"/>
      <c r="HP14" s="68"/>
      <c r="HQ14" s="68"/>
      <c r="HR14" s="68"/>
      <c r="HS14" s="68"/>
      <c r="HT14" s="68"/>
      <c r="HU14" s="68"/>
      <c r="HV14" s="68"/>
      <c r="HW14" s="68"/>
      <c r="HX14" s="68"/>
      <c r="HY14" s="68"/>
      <c r="HZ14" s="68"/>
      <c r="IA14" s="68"/>
      <c r="IB14" s="68"/>
      <c r="IC14" s="68"/>
      <c r="ID14" s="68"/>
      <c r="IE14" s="68"/>
      <c r="IF14" s="68"/>
      <c r="IG14" s="68"/>
      <c r="IH14" s="68"/>
      <c r="II14" s="68"/>
      <c r="IJ14" s="68"/>
      <c r="IK14" s="68"/>
      <c r="IL14" s="68"/>
      <c r="IM14" s="68"/>
      <c r="IN14" s="68"/>
      <c r="IO14" s="68"/>
      <c r="IP14" s="68"/>
      <c r="IQ14" s="68"/>
      <c r="IR14" s="68"/>
      <c r="IS14" s="68"/>
      <c r="IT14" s="68"/>
      <c r="IU14" s="68"/>
      <c r="IV14" s="68"/>
      <c r="IW14" s="68"/>
      <c r="IX14" s="68"/>
      <c r="IY14" s="68"/>
      <c r="IZ14" s="68"/>
    </row>
    <row r="15" spans="1:260" ht="15.75" customHeight="1">
      <c r="A15" s="82"/>
      <c r="B15" s="152" t="s">
        <v>51</v>
      </c>
      <c r="C15" s="152"/>
      <c r="D15" s="115"/>
      <c r="E15" s="54" t="s">
        <v>16</v>
      </c>
      <c r="F15" s="54" t="s">
        <v>49</v>
      </c>
      <c r="G15" s="84" t="s">
        <v>17</v>
      </c>
      <c r="H15" s="115"/>
      <c r="I15" s="115"/>
      <c r="J15" s="72" t="s">
        <v>117</v>
      </c>
      <c r="L15" s="72" t="s">
        <v>52</v>
      </c>
      <c r="M15" s="72" t="s">
        <v>48</v>
      </c>
    </row>
    <row r="16" spans="1:260" ht="15.75" customHeight="1">
      <c r="A16" s="156" t="s">
        <v>49</v>
      </c>
      <c r="B16" s="159" t="str">
        <f>IF(報名總表及收費!$B$10=0,"",報名總表及收費!$B$10)</f>
        <v/>
      </c>
      <c r="C16" s="146"/>
      <c r="D16" s="85"/>
      <c r="E16" s="86">
        <f>IF(VLOOKUP(報名總表及收費!$H$30,報名總表及收費!$L$2:$AX$6,22,FALSE)=0,"",VLOOKUP(報名總表及收費!$H$30,報名總表及收費!$L$2:$AX$6,22,FALSE))</f>
        <v>33</v>
      </c>
      <c r="F16" s="86" t="str">
        <f>IF(VLOOKUP(報名總表及收費!$H$30,報名總表及收費!$L$2:$AX$6,23,FALSE)=0,"",VLOOKUP(報名總表及收費!$H$30,報名總表及收費!$L$2:$AX$6,23,FALSE))</f>
        <v>4X50米四式階梯接力</v>
      </c>
      <c r="G16" s="87"/>
      <c r="H16" s="85"/>
      <c r="I16" s="85"/>
      <c r="J16" s="89" t="str">
        <f t="shared" ref="J16:J21" si="0">IF(B16="","",IF(G16="","未報名",""))</f>
        <v/>
      </c>
      <c r="L16" s="72">
        <f t="shared" ref="L16:L21" si="1">E16</f>
        <v>33</v>
      </c>
      <c r="M16" s="72">
        <f t="shared" ref="M16:M21" si="2">COUNTA(G16)</f>
        <v>0</v>
      </c>
    </row>
    <row r="17" spans="1:260" ht="15.75" customHeight="1">
      <c r="A17" s="157"/>
      <c r="B17" s="159" t="str">
        <f>IF(報名總表及收費!$B$10=0,"",報名總表及收費!$B$10)</f>
        <v/>
      </c>
      <c r="C17" s="146"/>
      <c r="D17" s="85"/>
      <c r="E17" s="86">
        <f>IF(VLOOKUP(報名總表及收費!$H$30,報名總表及收費!$L$2:$AX$6,24,FALSE)=0,"",VLOOKUP(報名總表及收費!$H$30,報名總表及收費!$L$2:$AX$6,24,FALSE))</f>
        <v>35</v>
      </c>
      <c r="F17" s="86" t="str">
        <f>IF(VLOOKUP(報名總表及收費!$H$30,報名總表及收費!$L$2:$AX$6,25,FALSE)=0,"",VLOOKUP(報名總表及收費!$H$30,報名總表及收費!$L$2:$AX$6,25,FALSE))</f>
        <v>4X50米自由式階梯接力</v>
      </c>
      <c r="G17" s="116"/>
      <c r="H17" s="85"/>
      <c r="I17" s="85"/>
      <c r="J17" s="89" t="str">
        <f t="shared" si="0"/>
        <v/>
      </c>
      <c r="L17" s="72">
        <f t="shared" si="1"/>
        <v>35</v>
      </c>
      <c r="M17" s="72">
        <f t="shared" si="2"/>
        <v>0</v>
      </c>
    </row>
    <row r="18" spans="1:260" ht="15.75" customHeight="1">
      <c r="A18" s="157"/>
      <c r="B18" s="159" t="str">
        <f>IF(E18="","",IF(報名總表及收費!$B$10=0,"",報名總表及收費!$B$10))</f>
        <v/>
      </c>
      <c r="C18" s="146"/>
      <c r="D18" s="85"/>
      <c r="E18" s="86" t="str">
        <f>IF(VLOOKUP(報名總表及收費!$H$30,報名總表及收費!$L$2:$AX$6,26,FALSE)=0,"",VLOOKUP(報名總表及收費!$H$30,報名總表及收費!$L$2:$AX$6,26,FALSE))</f>
        <v/>
      </c>
      <c r="F18" s="86" t="str">
        <f>IF(VLOOKUP(報名總表及收費!$H$30,報名總表及收費!$L$2:$AX$6,27,FALSE)=0,"",VLOOKUP(報名總表及收費!$H$30,報名總表及收費!$L$2:$AX$6,27,FALSE))</f>
        <v/>
      </c>
      <c r="G18" s="116"/>
      <c r="H18" s="85"/>
      <c r="I18" s="85"/>
      <c r="J18" s="89" t="str">
        <f t="shared" si="0"/>
        <v/>
      </c>
      <c r="L18" s="72" t="str">
        <f t="shared" si="1"/>
        <v/>
      </c>
      <c r="M18" s="72">
        <f t="shared" si="2"/>
        <v>0</v>
      </c>
    </row>
    <row r="19" spans="1:260" ht="15.75" customHeight="1">
      <c r="A19" s="157"/>
      <c r="B19" s="159" t="str">
        <f>IF(E19="","",IF(報名總表及收費!$B$10=0,"",報名總表及收費!$B$10))</f>
        <v/>
      </c>
      <c r="C19" s="146"/>
      <c r="D19" s="85"/>
      <c r="E19" s="86" t="str">
        <f>IF(VLOOKUP(報名總表及收費!$H$30,報名總表及收費!$L$2:$AX$6,28,FALSE)=0,"",VLOOKUP(報名總表及收費!$H$30,報名總表及收費!$L$2:$AX$6,28,FALSE))</f>
        <v/>
      </c>
      <c r="F19" s="86" t="str">
        <f>IF(VLOOKUP(報名總表及收費!$H$30,報名總表及收費!$L$2:$AX$6,29,FALSE)=0,"",VLOOKUP(報名總表及收費!$H$30,報名總表及收費!$L$2:$AX$6,29,FALSE))</f>
        <v/>
      </c>
      <c r="G19" s="116"/>
      <c r="H19" s="85"/>
      <c r="I19" s="85"/>
      <c r="J19" s="89" t="str">
        <f t="shared" si="0"/>
        <v/>
      </c>
      <c r="L19" s="72" t="str">
        <f t="shared" si="1"/>
        <v/>
      </c>
      <c r="M19" s="72">
        <f t="shared" si="2"/>
        <v>0</v>
      </c>
    </row>
    <row r="20" spans="1:260" ht="15.75" customHeight="1">
      <c r="A20" s="157"/>
      <c r="B20" s="159" t="str">
        <f>IF(E20="","",IF(報名總表及收費!$B$10=0,"",報名總表及收費!$B$10))</f>
        <v/>
      </c>
      <c r="C20" s="146"/>
      <c r="D20" s="85"/>
      <c r="E20" s="86" t="str">
        <f>IF(VLOOKUP(報名總表及收費!$H$30,報名總表及收費!$L$2:$AX$6,30,FALSE)=0,"",VLOOKUP(報名總表及收費!$H$30,報名總表及收費!$L$2:$AX$6,30,FALSE))</f>
        <v/>
      </c>
      <c r="F20" s="86" t="str">
        <f>IF(VLOOKUP(報名總表及收費!$H$30,報名總表及收費!$L$2:$AX$6,31,FALSE)=0,"",VLOOKUP(報名總表及收費!$H$30,報名總表及收費!$L$2:$AX$6,31,FALSE))</f>
        <v/>
      </c>
      <c r="G20" s="87"/>
      <c r="H20" s="85"/>
      <c r="I20" s="85"/>
      <c r="J20" s="89" t="str">
        <f t="shared" si="0"/>
        <v/>
      </c>
      <c r="L20" s="72" t="str">
        <f t="shared" si="1"/>
        <v/>
      </c>
      <c r="M20" s="72">
        <f t="shared" si="2"/>
        <v>0</v>
      </c>
    </row>
    <row r="21" spans="1:260" ht="15.75" customHeight="1">
      <c r="A21" s="158"/>
      <c r="B21" s="159" t="str">
        <f>IF(E21="","",IF(報名總表及收費!$B$10=0,"",報名總表及收費!$B$10))</f>
        <v/>
      </c>
      <c r="C21" s="146"/>
      <c r="D21" s="85"/>
      <c r="E21" s="86" t="str">
        <f>IF(VLOOKUP(報名總表及收費!$H$30,報名總表及收費!$L$2:$AX$6,32,FALSE)=0,"",VLOOKUP(報名總表及收費!$H$30,報名總表及收費!$L$2:$AX$6,32,FALSE))</f>
        <v/>
      </c>
      <c r="F21" s="86" t="str">
        <f>IF(VLOOKUP(報名總表及收費!$H$30,報名總表及收費!$L$2:$AX$6,33,FALSE)=0,"",VLOOKUP(報名總表及收費!$H$30,報名總表及收費!$L$2:$AX$6,33,FALSE))</f>
        <v/>
      </c>
      <c r="G21" s="87"/>
      <c r="H21" s="85"/>
      <c r="I21" s="85"/>
      <c r="J21" s="89" t="str">
        <f t="shared" si="0"/>
        <v/>
      </c>
      <c r="L21" s="72" t="str">
        <f t="shared" si="1"/>
        <v/>
      </c>
      <c r="M21" s="72">
        <f t="shared" si="2"/>
        <v>0</v>
      </c>
    </row>
    <row r="22" spans="1:260" ht="15.75" customHeight="1">
      <c r="A22" s="117"/>
      <c r="B22" s="117"/>
      <c r="C22" s="117"/>
      <c r="D22" s="118"/>
      <c r="E22" s="118"/>
      <c r="F22" s="118"/>
      <c r="H22" s="119"/>
      <c r="I22" s="119"/>
      <c r="J22" s="120"/>
      <c r="L22" s="121"/>
      <c r="M22" s="121"/>
    </row>
    <row r="23" spans="1:260" ht="15.75" customHeight="1">
      <c r="A23" s="90"/>
      <c r="B23" s="84" t="s">
        <v>13</v>
      </c>
      <c r="C23" s="84" t="s">
        <v>14</v>
      </c>
      <c r="D23" s="84" t="s">
        <v>15</v>
      </c>
      <c r="E23" s="84" t="s">
        <v>16</v>
      </c>
      <c r="F23" s="54" t="s">
        <v>135</v>
      </c>
      <c r="G23" s="84" t="s">
        <v>17</v>
      </c>
      <c r="H23" s="54" t="s">
        <v>82</v>
      </c>
      <c r="I23" s="84" t="s">
        <v>203</v>
      </c>
      <c r="J23" s="72" t="s">
        <v>117</v>
      </c>
      <c r="K23" s="71"/>
      <c r="L23" s="71"/>
      <c r="M23" s="71"/>
      <c r="N23" s="68"/>
      <c r="O23" s="68" t="s">
        <v>120</v>
      </c>
      <c r="P23" s="68" t="s">
        <v>122</v>
      </c>
      <c r="Q23" s="68"/>
      <c r="R23" s="63" t="s">
        <v>341</v>
      </c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68"/>
      <c r="AT23" s="68"/>
      <c r="AU23" s="68"/>
      <c r="AV23" s="68"/>
      <c r="AW23" s="68"/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/>
      <c r="BK23" s="68"/>
      <c r="BL23" s="68"/>
      <c r="BM23" s="68"/>
      <c r="BN23" s="68"/>
      <c r="BO23" s="68"/>
      <c r="BP23" s="68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  <c r="CZ23" s="68"/>
      <c r="DA23" s="68"/>
      <c r="DB23" s="68"/>
      <c r="DC23" s="68"/>
      <c r="DD23" s="68"/>
      <c r="DE23" s="68"/>
      <c r="DF23" s="68"/>
      <c r="DG23" s="68"/>
      <c r="DH23" s="68"/>
      <c r="DI23" s="68"/>
      <c r="DJ23" s="68"/>
      <c r="DK23" s="68"/>
      <c r="DL23" s="68"/>
      <c r="DM23" s="68"/>
      <c r="DN23" s="68"/>
      <c r="DO23" s="68"/>
      <c r="DP23" s="68"/>
      <c r="DQ23" s="68"/>
      <c r="DR23" s="68"/>
      <c r="DS23" s="68"/>
      <c r="DT23" s="68"/>
      <c r="DU23" s="68"/>
      <c r="DV23" s="68"/>
      <c r="DW23" s="68"/>
      <c r="DX23" s="68"/>
      <c r="DY23" s="68"/>
      <c r="DZ23" s="68"/>
      <c r="EA23" s="68"/>
      <c r="EB23" s="68"/>
      <c r="EC23" s="68"/>
      <c r="ED23" s="68"/>
      <c r="EE23" s="68"/>
      <c r="EF23" s="68"/>
      <c r="EG23" s="68"/>
      <c r="EH23" s="68"/>
      <c r="EI23" s="68"/>
      <c r="EJ23" s="68"/>
      <c r="EK23" s="68"/>
      <c r="EL23" s="68"/>
      <c r="EM23" s="68"/>
      <c r="EN23" s="68"/>
      <c r="EO23" s="68"/>
      <c r="EP23" s="68"/>
      <c r="EQ23" s="68"/>
      <c r="ER23" s="68"/>
      <c r="ES23" s="68"/>
      <c r="ET23" s="68"/>
      <c r="EU23" s="68"/>
      <c r="EV23" s="68"/>
      <c r="EW23" s="68"/>
      <c r="EX23" s="68"/>
      <c r="EY23" s="68"/>
      <c r="EZ23" s="68"/>
      <c r="FA23" s="68"/>
      <c r="FB23" s="68"/>
      <c r="FC23" s="68"/>
      <c r="FD23" s="68"/>
      <c r="FE23" s="68"/>
      <c r="FF23" s="68"/>
      <c r="FG23" s="68"/>
      <c r="FH23" s="68"/>
      <c r="FI23" s="68"/>
      <c r="FJ23" s="68"/>
      <c r="FK23" s="68"/>
      <c r="FL23" s="68"/>
      <c r="FM23" s="68"/>
      <c r="FN23" s="68"/>
      <c r="FO23" s="68"/>
      <c r="FP23" s="68"/>
      <c r="FQ23" s="68"/>
      <c r="FR23" s="68"/>
      <c r="FS23" s="68"/>
      <c r="FT23" s="68"/>
      <c r="FU23" s="68"/>
      <c r="FV23" s="68"/>
      <c r="FW23" s="68"/>
      <c r="FX23" s="68"/>
      <c r="FY23" s="68"/>
      <c r="FZ23" s="68"/>
      <c r="GA23" s="68"/>
      <c r="GB23" s="68"/>
      <c r="GC23" s="68"/>
      <c r="GD23" s="68"/>
      <c r="GE23" s="68"/>
      <c r="GF23" s="68"/>
      <c r="GG23" s="68"/>
      <c r="GH23" s="68"/>
      <c r="GI23" s="68"/>
      <c r="GJ23" s="68"/>
      <c r="GK23" s="68"/>
      <c r="GL23" s="68"/>
      <c r="GM23" s="68"/>
      <c r="GN23" s="68"/>
      <c r="GO23" s="68"/>
      <c r="GP23" s="68"/>
      <c r="GQ23" s="68"/>
      <c r="GR23" s="68"/>
      <c r="GS23" s="68"/>
      <c r="GT23" s="68"/>
      <c r="GU23" s="68"/>
      <c r="GV23" s="68"/>
      <c r="GW23" s="68"/>
      <c r="GX23" s="68"/>
      <c r="GY23" s="68"/>
      <c r="GZ23" s="68"/>
      <c r="HA23" s="68"/>
      <c r="HB23" s="68"/>
      <c r="HC23" s="68"/>
      <c r="HD23" s="68"/>
      <c r="HE23" s="68"/>
      <c r="HF23" s="68"/>
      <c r="HG23" s="68"/>
      <c r="HH23" s="68"/>
      <c r="HI23" s="68"/>
      <c r="HJ23" s="68"/>
      <c r="HK23" s="68"/>
      <c r="HL23" s="68"/>
      <c r="HM23" s="68"/>
      <c r="HN23" s="68"/>
      <c r="HO23" s="68"/>
      <c r="HP23" s="68"/>
      <c r="HQ23" s="68"/>
      <c r="HR23" s="68"/>
      <c r="HS23" s="68"/>
      <c r="HT23" s="68"/>
      <c r="HU23" s="68"/>
      <c r="HV23" s="68"/>
      <c r="HW23" s="68"/>
      <c r="HX23" s="68"/>
      <c r="HY23" s="68"/>
      <c r="HZ23" s="68"/>
      <c r="IA23" s="68"/>
      <c r="IB23" s="68"/>
      <c r="IC23" s="68"/>
      <c r="ID23" s="68"/>
      <c r="IE23" s="68"/>
      <c r="IF23" s="68"/>
      <c r="IG23" s="68"/>
      <c r="IH23" s="68"/>
      <c r="II23" s="68"/>
      <c r="IJ23" s="68"/>
      <c r="IK23" s="68"/>
      <c r="IL23" s="68"/>
      <c r="IM23" s="68"/>
      <c r="IN23" s="68"/>
      <c r="IO23" s="68"/>
      <c r="IP23" s="68"/>
      <c r="IQ23" s="68"/>
      <c r="IR23" s="68"/>
      <c r="IS23" s="68"/>
      <c r="IT23" s="68"/>
      <c r="IU23" s="68"/>
      <c r="IV23" s="68"/>
      <c r="IW23" s="68"/>
      <c r="IX23" s="68"/>
      <c r="IY23" s="68"/>
      <c r="IZ23" s="68"/>
    </row>
    <row r="24" spans="1:260" ht="15.75" customHeight="1">
      <c r="A24" s="54" t="s">
        <v>18</v>
      </c>
      <c r="B24" s="54" t="s">
        <v>19</v>
      </c>
      <c r="C24" s="54" t="s">
        <v>20</v>
      </c>
      <c r="D24" s="72">
        <v>1999</v>
      </c>
      <c r="E24" s="91">
        <v>11</v>
      </c>
      <c r="F24" s="91" t="str">
        <f>IF(E24="","",VLOOKUP(E24,報名總表及收費!$I$29:$L$97,4))</f>
        <v>50米蝶泳</v>
      </c>
      <c r="G24" s="92">
        <v>1228</v>
      </c>
      <c r="H24" s="93">
        <f ca="1">IF(D24=0,"",YEAR(NOW())-D24)</f>
        <v>27</v>
      </c>
      <c r="I24" s="93" t="s">
        <v>195</v>
      </c>
      <c r="J24" s="93"/>
      <c r="K24" s="71"/>
      <c r="L24" s="72" t="s">
        <v>50</v>
      </c>
      <c r="M24" s="72" t="s">
        <v>48</v>
      </c>
      <c r="N24" s="68"/>
      <c r="O24" s="68"/>
      <c r="P24" s="68"/>
      <c r="Q24" s="68"/>
      <c r="R24" s="71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  <c r="AQ24" s="68"/>
      <c r="AR24" s="68"/>
      <c r="AS24" s="68"/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  <c r="DB24" s="68"/>
      <c r="DC24" s="68"/>
      <c r="DD24" s="68"/>
      <c r="DE24" s="68"/>
      <c r="DF24" s="68"/>
      <c r="DG24" s="68"/>
      <c r="DH24" s="68"/>
      <c r="DI24" s="68"/>
      <c r="DJ24" s="68"/>
      <c r="DK24" s="68"/>
      <c r="DL24" s="68"/>
      <c r="DM24" s="68"/>
      <c r="DN24" s="68"/>
      <c r="DO24" s="68"/>
      <c r="DP24" s="68"/>
      <c r="DQ24" s="68"/>
      <c r="DR24" s="68"/>
      <c r="DS24" s="68"/>
      <c r="DT24" s="68"/>
      <c r="DU24" s="68"/>
      <c r="DV24" s="68"/>
      <c r="DW24" s="68"/>
      <c r="DX24" s="68"/>
      <c r="DY24" s="68"/>
      <c r="DZ24" s="68"/>
      <c r="EA24" s="68"/>
      <c r="EB24" s="68"/>
      <c r="EC24" s="68"/>
      <c r="ED24" s="68"/>
      <c r="EE24" s="68"/>
      <c r="EF24" s="68"/>
      <c r="EG24" s="68"/>
      <c r="EH24" s="68"/>
      <c r="EI24" s="68"/>
      <c r="EJ24" s="68"/>
      <c r="EK24" s="68"/>
      <c r="EL24" s="68"/>
      <c r="EM24" s="68"/>
      <c r="EN24" s="68"/>
      <c r="EO24" s="68"/>
      <c r="EP24" s="68"/>
      <c r="EQ24" s="68"/>
      <c r="ER24" s="68"/>
      <c r="ES24" s="68"/>
      <c r="ET24" s="68"/>
      <c r="EU24" s="68"/>
      <c r="EV24" s="68"/>
      <c r="EW24" s="68"/>
      <c r="EX24" s="68"/>
      <c r="EY24" s="68"/>
      <c r="EZ24" s="68"/>
      <c r="FA24" s="68"/>
      <c r="FB24" s="68"/>
      <c r="FC24" s="68"/>
      <c r="FD24" s="68"/>
      <c r="FE24" s="68"/>
      <c r="FF24" s="68"/>
      <c r="FG24" s="68"/>
      <c r="FH24" s="68"/>
      <c r="FI24" s="68"/>
      <c r="FJ24" s="68"/>
      <c r="FK24" s="68"/>
      <c r="FL24" s="68"/>
      <c r="FM24" s="68"/>
      <c r="FN24" s="68"/>
      <c r="FO24" s="68"/>
      <c r="FP24" s="68"/>
      <c r="FQ24" s="68"/>
      <c r="FR24" s="68"/>
      <c r="FS24" s="68"/>
      <c r="FT24" s="68"/>
      <c r="FU24" s="68"/>
      <c r="FV24" s="68"/>
      <c r="FW24" s="68"/>
      <c r="FX24" s="68"/>
      <c r="FY24" s="68"/>
      <c r="FZ24" s="68"/>
      <c r="GA24" s="68"/>
      <c r="GB24" s="68"/>
      <c r="GC24" s="68"/>
      <c r="GD24" s="68"/>
      <c r="GE24" s="68"/>
      <c r="GF24" s="68"/>
      <c r="GG24" s="68"/>
      <c r="GH24" s="68"/>
      <c r="GI24" s="68"/>
      <c r="GJ24" s="68"/>
      <c r="GK24" s="68"/>
      <c r="GL24" s="68"/>
      <c r="GM24" s="68"/>
      <c r="GN24" s="68"/>
      <c r="GO24" s="68"/>
      <c r="GP24" s="68"/>
      <c r="GQ24" s="68"/>
      <c r="GR24" s="68"/>
      <c r="GS24" s="68"/>
      <c r="GT24" s="68"/>
      <c r="GU24" s="68"/>
      <c r="GV24" s="68"/>
      <c r="GW24" s="68"/>
      <c r="GX24" s="68"/>
      <c r="GY24" s="68"/>
      <c r="GZ24" s="68"/>
      <c r="HA24" s="68"/>
      <c r="HB24" s="68"/>
      <c r="HC24" s="68"/>
      <c r="HD24" s="68"/>
      <c r="HE24" s="68"/>
      <c r="HF24" s="68"/>
      <c r="HG24" s="68"/>
      <c r="HH24" s="68"/>
      <c r="HI24" s="68"/>
      <c r="HJ24" s="68"/>
      <c r="HK24" s="68"/>
      <c r="HL24" s="68"/>
      <c r="HM24" s="68"/>
      <c r="HN24" s="68"/>
      <c r="HO24" s="68"/>
      <c r="HP24" s="68"/>
      <c r="HQ24" s="68"/>
      <c r="HR24" s="68"/>
      <c r="HS24" s="68"/>
      <c r="HT24" s="68"/>
      <c r="HU24" s="68"/>
      <c r="HV24" s="68"/>
      <c r="HW24" s="68"/>
      <c r="HX24" s="68"/>
      <c r="HY24" s="68"/>
      <c r="HZ24" s="68"/>
      <c r="IA24" s="68"/>
      <c r="IB24" s="68"/>
      <c r="IC24" s="68"/>
      <c r="ID24" s="68"/>
      <c r="IE24" s="68"/>
      <c r="IF24" s="68"/>
      <c r="IG24" s="68"/>
      <c r="IH24" s="68"/>
      <c r="II24" s="68"/>
      <c r="IJ24" s="68"/>
      <c r="IK24" s="68"/>
      <c r="IL24" s="68"/>
      <c r="IM24" s="68"/>
      <c r="IN24" s="68"/>
      <c r="IO24" s="68"/>
      <c r="IP24" s="68"/>
      <c r="IQ24" s="68"/>
      <c r="IR24" s="68"/>
      <c r="IS24" s="68"/>
      <c r="IT24" s="68"/>
      <c r="IU24" s="68"/>
      <c r="IV24" s="68"/>
      <c r="IW24" s="68"/>
      <c r="IX24" s="68"/>
      <c r="IY24" s="68"/>
      <c r="IZ24" s="68"/>
    </row>
    <row r="25" spans="1:260" ht="15.75" customHeight="1">
      <c r="A25" s="147" t="s">
        <v>22</v>
      </c>
      <c r="B25" s="95"/>
      <c r="C25" s="95"/>
      <c r="D25" s="95"/>
      <c r="E25" s="96"/>
      <c r="F25" s="97" t="str">
        <f>IF(E25="","",VLOOKUP(E25,報名總表及收費!$I$29:$L$140,4))</f>
        <v/>
      </c>
      <c r="G25" s="98"/>
      <c r="H25" s="99" t="str">
        <f ca="1">IF(D25="","", IF(D25=0,"",YEAR(NOW())-D25))</f>
        <v/>
      </c>
      <c r="I25" s="100"/>
      <c r="J25" s="99" t="str">
        <f>IF(E25="","",IF(((VLOOKUP(E25,$L$25:$Q$67,5))&lt;G25),"報項時間慢於達標時間",""))&amp;IF(T25="FAIL","    運動員錯組別","")&amp;IF(E25="","",IF(MOD(E25,2)=1,""," 項目編號為男子組"))</f>
        <v/>
      </c>
      <c r="K25" s="71"/>
      <c r="L25" s="72">
        <v>1</v>
      </c>
      <c r="M25" s="72">
        <f>COUNTIFS($E$25:$E$160,"=1")</f>
        <v>0</v>
      </c>
      <c r="N25" s="68" t="str">
        <f>IF(M25&gt;$O$2, L25, "OK")</f>
        <v>OK</v>
      </c>
      <c r="O25" s="68">
        <f>VLOOKUP(L25,報名總表及收費!$I$30:$K$118,2)</f>
        <v>14</v>
      </c>
      <c r="P25" s="63" t="str">
        <f>IF(VLOOKUP(L25,報名總表及收費!$I$30:$K$118,3)=0,"",VLOOKUP(L25,報名總表及收費!$I$30:$K$118,3,FALSE))</f>
        <v/>
      </c>
      <c r="Q25" s="101">
        <f ca="1">IF(O25="D",YEAR(NOW())-$P$5,IF(O25="C",YEAR(NOW())-$O$5,IF(O25="F",YEAR(NOW())-$Q$5,IF(O25=0,"",O25))))</f>
        <v>14</v>
      </c>
      <c r="R25" s="71" t="str">
        <f>IF(E25=0,"",IF(MOD(E25,2)=0,"",VLOOKUP(E25,$L$24:$Q$80,6,FALSE)))</f>
        <v/>
      </c>
      <c r="S25" s="71" t="str">
        <f>IF(D25=0,"",VLOOKUP(E25,$L$25:$Q$80,4,FALSE))</f>
        <v/>
      </c>
      <c r="T25" s="63" t="str">
        <f>IF(R25="","",IF(S25="C",IF(H25&gt;=R25,"OK","FAIL"),IF(S25="F",IF(H25&lt;=R25,"OK","FAIL"),IF(S25="D",IF(AND(H25&lt;=R25,H25&gt;=U25),"OK","FAIL"),IF(U25="",IF(H25=S25,"OK","FAIL"),IF(U25="9U",IF(H25&lt;=9,"OK","FAIL"),IF(U25="UP",IF(H25&gt;=15,"OK","FAIL"),IF(U25="DN",IF(H25&lt;=7,"OK","FAIL")))))))))</f>
        <v/>
      </c>
      <c r="U25" s="68" t="str">
        <f>IF(R25="15U","UP",IF(R25="7D","DN",IF(R25="9U","9U",IF(S25="D",10,""))))</f>
        <v/>
      </c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  <c r="DL25" s="68"/>
      <c r="DM25" s="68"/>
      <c r="DN25" s="68"/>
      <c r="DO25" s="68"/>
      <c r="DP25" s="68"/>
      <c r="DQ25" s="68"/>
      <c r="DR25" s="68"/>
      <c r="DS25" s="68"/>
      <c r="DT25" s="68"/>
      <c r="DU25" s="68"/>
      <c r="DV25" s="68"/>
      <c r="DW25" s="68"/>
      <c r="DX25" s="68"/>
      <c r="DY25" s="68"/>
      <c r="DZ25" s="68"/>
      <c r="EA25" s="68"/>
      <c r="EB25" s="68"/>
      <c r="EC25" s="68"/>
      <c r="ED25" s="68"/>
      <c r="EE25" s="68"/>
      <c r="EF25" s="68"/>
      <c r="EG25" s="68"/>
      <c r="EH25" s="68"/>
      <c r="EI25" s="68"/>
      <c r="EJ25" s="68"/>
      <c r="EK25" s="68"/>
      <c r="EL25" s="68"/>
      <c r="EM25" s="68"/>
      <c r="EN25" s="68"/>
      <c r="EO25" s="68"/>
      <c r="EP25" s="68"/>
      <c r="EQ25" s="68"/>
      <c r="ER25" s="68"/>
      <c r="ES25" s="68"/>
      <c r="ET25" s="68"/>
      <c r="EU25" s="68"/>
      <c r="EV25" s="68"/>
      <c r="EW25" s="68"/>
      <c r="EX25" s="68"/>
      <c r="EY25" s="68"/>
      <c r="EZ25" s="68"/>
      <c r="FA25" s="68"/>
      <c r="FB25" s="68"/>
      <c r="FC25" s="68"/>
      <c r="FD25" s="68"/>
      <c r="FE25" s="68"/>
      <c r="FF25" s="68"/>
      <c r="FG25" s="68"/>
      <c r="FH25" s="68"/>
      <c r="FI25" s="68"/>
      <c r="FJ25" s="68"/>
      <c r="FK25" s="68"/>
      <c r="FL25" s="68"/>
      <c r="FM25" s="68"/>
      <c r="FN25" s="68"/>
      <c r="FO25" s="68"/>
      <c r="FP25" s="68"/>
      <c r="FQ25" s="68"/>
      <c r="FR25" s="68"/>
      <c r="FS25" s="68"/>
      <c r="FT25" s="68"/>
      <c r="FU25" s="68"/>
      <c r="FV25" s="68"/>
      <c r="FW25" s="68"/>
      <c r="FX25" s="68"/>
      <c r="FY25" s="68"/>
      <c r="FZ25" s="68"/>
      <c r="GA25" s="68"/>
      <c r="GB25" s="68"/>
      <c r="GC25" s="68"/>
      <c r="GD25" s="68"/>
      <c r="GE25" s="68"/>
      <c r="GF25" s="68"/>
      <c r="GG25" s="68"/>
      <c r="GH25" s="68"/>
      <c r="GI25" s="68"/>
      <c r="GJ25" s="68"/>
      <c r="GK25" s="68"/>
      <c r="GL25" s="68"/>
      <c r="GM25" s="68"/>
      <c r="GN25" s="68"/>
      <c r="GO25" s="68"/>
      <c r="GP25" s="68"/>
      <c r="GQ25" s="68"/>
      <c r="GR25" s="68"/>
      <c r="GS25" s="68"/>
      <c r="GT25" s="68"/>
      <c r="GU25" s="68"/>
      <c r="GV25" s="68"/>
      <c r="GW25" s="68"/>
      <c r="GX25" s="68"/>
      <c r="GY25" s="68"/>
      <c r="GZ25" s="68"/>
      <c r="HA25" s="68"/>
      <c r="HB25" s="68"/>
      <c r="HC25" s="68"/>
      <c r="HD25" s="68"/>
      <c r="HE25" s="68"/>
      <c r="HF25" s="68"/>
      <c r="HG25" s="68"/>
      <c r="HH25" s="68"/>
      <c r="HI25" s="68"/>
      <c r="HJ25" s="68"/>
      <c r="HK25" s="68"/>
      <c r="HL25" s="68"/>
      <c r="HM25" s="68"/>
      <c r="HN25" s="68"/>
      <c r="HO25" s="68"/>
      <c r="HP25" s="68"/>
      <c r="HQ25" s="68"/>
      <c r="HR25" s="68"/>
      <c r="HS25" s="68"/>
      <c r="HT25" s="68"/>
      <c r="HU25" s="68"/>
      <c r="HV25" s="68"/>
      <c r="HW25" s="68"/>
      <c r="HX25" s="68"/>
      <c r="HY25" s="68"/>
      <c r="HZ25" s="68"/>
      <c r="IA25" s="68"/>
      <c r="IB25" s="68"/>
      <c r="IC25" s="68"/>
      <c r="ID25" s="68"/>
      <c r="IE25" s="68"/>
      <c r="IF25" s="68"/>
      <c r="IG25" s="68"/>
      <c r="IH25" s="68"/>
      <c r="II25" s="68"/>
      <c r="IJ25" s="68"/>
      <c r="IK25" s="68"/>
      <c r="IL25" s="68"/>
      <c r="IM25" s="68"/>
      <c r="IN25" s="68"/>
      <c r="IO25" s="68"/>
      <c r="IP25" s="68"/>
      <c r="IQ25" s="68"/>
      <c r="IR25" s="68"/>
      <c r="IS25" s="68"/>
      <c r="IT25" s="68"/>
      <c r="IU25" s="68"/>
      <c r="IV25" s="68"/>
      <c r="IW25" s="68"/>
      <c r="IX25" s="68"/>
      <c r="IY25" s="68"/>
      <c r="IZ25" s="68"/>
    </row>
    <row r="26" spans="1:260" ht="15.75" customHeight="1">
      <c r="A26" s="147"/>
      <c r="B26" s="94" t="str">
        <f>IF(B25=0,"",B25)</f>
        <v/>
      </c>
      <c r="C26" s="94" t="str">
        <f>IF(C25=0,"",C25)</f>
        <v/>
      </c>
      <c r="D26" s="94" t="str">
        <f>IF(D25=0,"",D25)</f>
        <v/>
      </c>
      <c r="E26" s="96"/>
      <c r="F26" s="97" t="str">
        <f>IF(E26="","",VLOOKUP(E26,報名總表及收費!$I$29:$L$140,4))</f>
        <v/>
      </c>
      <c r="G26" s="98"/>
      <c r="H26" s="99" t="str">
        <f t="shared" ref="H26:H89" ca="1" si="3">IF(D26="","", IF(D26=0,"",YEAR(NOW())-D26))</f>
        <v/>
      </c>
      <c r="I26" s="100"/>
      <c r="J26" s="99" t="str">
        <f t="shared" ref="J26:J89" si="4">IF(E26="","",IF(((VLOOKUP(E26,$L$25:$Q$67,5))&lt;G26),"報項時間慢於達標時間",""))&amp;IF(T26="FAIL","    運動員錯組別","")&amp;IF(E26="","",IF(MOD(E26,2)=1,""," 項目編號為男子組"))</f>
        <v/>
      </c>
      <c r="K26" s="71"/>
      <c r="L26" s="72">
        <v>3</v>
      </c>
      <c r="M26" s="72">
        <f>COUNTIFS($E$25:$E$160,"=3")</f>
        <v>0</v>
      </c>
      <c r="N26" s="68" t="str">
        <f t="shared" ref="N26:N64" si="5">IF(M26&gt;$O$2, L26, "OK")</f>
        <v>OK</v>
      </c>
      <c r="O26" s="68" t="str">
        <f>VLOOKUP(L26,報名總表及收費!$I$30:$K$118,2)</f>
        <v>15U</v>
      </c>
      <c r="P26" s="63" t="str">
        <f>IF(VLOOKUP(L26,報名總表及收費!$I$30:$K$118,3)=0,"",VLOOKUP(L26,報名總表及收費!$I$30:$K$118,3,FALSE))</f>
        <v/>
      </c>
      <c r="Q26" s="101" t="str">
        <f t="shared" ref="Q26:Q89" ca="1" si="6">IF(O26="D",YEAR(NOW())-$P$5,IF(O26="C",YEAR(NOW())-$O$5,IF(O26="F",YEAR(NOW())-$Q$5,IF(O26=0,"",O26))))</f>
        <v>15U</v>
      </c>
      <c r="R26" s="71" t="str">
        <f t="shared" ref="R26:R89" si="7">IF(E26=0,"",IF(MOD(E26,2)=0,"",VLOOKUP(E26,$L$24:$Q$80,6,FALSE)))</f>
        <v/>
      </c>
      <c r="S26" s="71" t="e">
        <f t="shared" ref="S26:S89" si="8">IF(D26=0,"",VLOOKUP(E26,$L$25:$Q$80,4,FALSE))</f>
        <v>#N/A</v>
      </c>
      <c r="T26" s="63" t="str">
        <f t="shared" ref="T26:T89" si="9">IF(R26="","",IF(S26="C",IF(H26&gt;=R26,"OK","FAIL"),IF(S26="F",IF(H26&lt;=R26,"OK","FAIL"),IF(S26="D",IF(AND(H26&lt;=R26,H26&gt;=U26),"OK","FAIL"),IF(U26="",IF(H26=S26,"OK","FAIL"),IF(U26="9U",IF(H26&lt;=9,"OK","FAIL"),IF(U26="UP",IF(H26&gt;=15,"OK","FAIL"),IF(U26="DN",IF(H26&lt;=7,"OK","FAIL")))))))))</f>
        <v/>
      </c>
      <c r="U26" s="68" t="e">
        <f t="shared" ref="U26:U89" si="10">IF(R26="15U","UP",IF(R26="7D","DN",IF(R26="9U","9U",IF(S26="D",10,""))))</f>
        <v>#N/A</v>
      </c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/>
      <c r="BX26" s="68"/>
      <c r="BY26" s="68"/>
      <c r="BZ26" s="68"/>
      <c r="CA26" s="68"/>
      <c r="CB26" s="68"/>
      <c r="CC26" s="68"/>
      <c r="CD26" s="68"/>
      <c r="CE26" s="68"/>
      <c r="CF26" s="68"/>
      <c r="CG26" s="68"/>
      <c r="CH26" s="68"/>
      <c r="CI26" s="68"/>
      <c r="CJ26" s="68"/>
      <c r="CK26" s="68"/>
      <c r="CL26" s="68"/>
      <c r="CM26" s="68"/>
      <c r="CN26" s="68"/>
      <c r="CO26" s="68"/>
      <c r="CP26" s="68"/>
      <c r="CQ26" s="68"/>
      <c r="CR26" s="68"/>
      <c r="CS26" s="68"/>
      <c r="CT26" s="68"/>
      <c r="CU26" s="68"/>
      <c r="CV26" s="68"/>
      <c r="CW26" s="68"/>
      <c r="CX26" s="68"/>
      <c r="CY26" s="68"/>
      <c r="CZ26" s="68"/>
      <c r="DA26" s="68"/>
      <c r="DB26" s="68"/>
      <c r="DC26" s="68"/>
      <c r="DD26" s="68"/>
      <c r="DE26" s="68"/>
      <c r="DF26" s="68"/>
      <c r="DG26" s="68"/>
      <c r="DH26" s="68"/>
      <c r="DI26" s="68"/>
      <c r="DJ26" s="68"/>
      <c r="DK26" s="68"/>
      <c r="DL26" s="68"/>
      <c r="DM26" s="68"/>
      <c r="DN26" s="68"/>
      <c r="DO26" s="68"/>
      <c r="DP26" s="68"/>
      <c r="DQ26" s="68"/>
      <c r="DR26" s="68"/>
      <c r="DS26" s="68"/>
      <c r="DT26" s="68"/>
      <c r="DU26" s="68"/>
      <c r="DV26" s="68"/>
      <c r="DW26" s="68"/>
      <c r="DX26" s="68"/>
      <c r="DY26" s="68"/>
      <c r="DZ26" s="68"/>
      <c r="EA26" s="68"/>
      <c r="EB26" s="68"/>
      <c r="EC26" s="68"/>
      <c r="ED26" s="68"/>
      <c r="EE26" s="68"/>
      <c r="EF26" s="68"/>
      <c r="EG26" s="68"/>
      <c r="EH26" s="68"/>
      <c r="EI26" s="68"/>
      <c r="EJ26" s="68"/>
      <c r="EK26" s="68"/>
      <c r="EL26" s="68"/>
      <c r="EM26" s="68"/>
      <c r="EN26" s="68"/>
      <c r="EO26" s="68"/>
      <c r="EP26" s="68"/>
      <c r="EQ26" s="68"/>
      <c r="ER26" s="68"/>
      <c r="ES26" s="68"/>
      <c r="ET26" s="68"/>
      <c r="EU26" s="68"/>
      <c r="EV26" s="68"/>
      <c r="EW26" s="68"/>
      <c r="EX26" s="68"/>
      <c r="EY26" s="68"/>
      <c r="EZ26" s="68"/>
      <c r="FA26" s="68"/>
      <c r="FB26" s="68"/>
      <c r="FC26" s="68"/>
      <c r="FD26" s="68"/>
      <c r="FE26" s="68"/>
      <c r="FF26" s="68"/>
      <c r="FG26" s="68"/>
      <c r="FH26" s="68"/>
      <c r="FI26" s="68"/>
      <c r="FJ26" s="68"/>
      <c r="FK26" s="68"/>
      <c r="FL26" s="68"/>
      <c r="FM26" s="68"/>
      <c r="FN26" s="68"/>
      <c r="FO26" s="68"/>
      <c r="FP26" s="68"/>
      <c r="FQ26" s="68"/>
      <c r="FR26" s="68"/>
      <c r="FS26" s="68"/>
      <c r="FT26" s="68"/>
      <c r="FU26" s="68"/>
      <c r="FV26" s="68"/>
      <c r="FW26" s="68"/>
      <c r="FX26" s="68"/>
      <c r="FY26" s="68"/>
      <c r="FZ26" s="68"/>
      <c r="GA26" s="68"/>
      <c r="GB26" s="68"/>
      <c r="GC26" s="68"/>
      <c r="GD26" s="68"/>
      <c r="GE26" s="68"/>
      <c r="GF26" s="68"/>
      <c r="GG26" s="68"/>
      <c r="GH26" s="68"/>
      <c r="GI26" s="68"/>
      <c r="GJ26" s="68"/>
      <c r="GK26" s="68"/>
      <c r="GL26" s="68"/>
      <c r="GM26" s="68"/>
      <c r="GN26" s="68"/>
      <c r="GO26" s="68"/>
      <c r="GP26" s="68"/>
      <c r="GQ26" s="68"/>
      <c r="GR26" s="68"/>
      <c r="GS26" s="68"/>
      <c r="GT26" s="68"/>
      <c r="GU26" s="68"/>
      <c r="GV26" s="68"/>
      <c r="GW26" s="68"/>
      <c r="GX26" s="68"/>
      <c r="GY26" s="68"/>
      <c r="GZ26" s="68"/>
      <c r="HA26" s="68"/>
      <c r="HB26" s="68"/>
      <c r="HC26" s="68"/>
      <c r="HD26" s="68"/>
      <c r="HE26" s="68"/>
      <c r="HF26" s="68"/>
      <c r="HG26" s="68"/>
      <c r="HH26" s="68"/>
      <c r="HI26" s="68"/>
      <c r="HJ26" s="68"/>
      <c r="HK26" s="68"/>
      <c r="HL26" s="68"/>
      <c r="HM26" s="68"/>
      <c r="HN26" s="68"/>
      <c r="HO26" s="68"/>
      <c r="HP26" s="68"/>
      <c r="HQ26" s="68"/>
      <c r="HR26" s="68"/>
      <c r="HS26" s="68"/>
      <c r="HT26" s="68"/>
      <c r="HU26" s="68"/>
      <c r="HV26" s="68"/>
      <c r="HW26" s="68"/>
      <c r="HX26" s="68"/>
      <c r="HY26" s="68"/>
      <c r="HZ26" s="68"/>
      <c r="IA26" s="68"/>
      <c r="IB26" s="68"/>
      <c r="IC26" s="68"/>
      <c r="ID26" s="68"/>
      <c r="IE26" s="68"/>
      <c r="IF26" s="68"/>
      <c r="IG26" s="68"/>
      <c r="IH26" s="68"/>
      <c r="II26" s="68"/>
      <c r="IJ26" s="68"/>
      <c r="IK26" s="68"/>
      <c r="IL26" s="68"/>
      <c r="IM26" s="68"/>
      <c r="IN26" s="68"/>
      <c r="IO26" s="68"/>
      <c r="IP26" s="68"/>
      <c r="IQ26" s="68"/>
      <c r="IR26" s="68"/>
      <c r="IS26" s="68"/>
      <c r="IT26" s="68"/>
      <c r="IU26" s="68"/>
      <c r="IV26" s="68"/>
      <c r="IW26" s="68"/>
      <c r="IX26" s="68"/>
      <c r="IY26" s="68"/>
      <c r="IZ26" s="68"/>
    </row>
    <row r="27" spans="1:260" ht="15.75" customHeight="1">
      <c r="A27" s="147"/>
      <c r="B27" s="94" t="str">
        <f t="shared" ref="B27:D28" si="11">IF(B26=0,"",B26)</f>
        <v/>
      </c>
      <c r="C27" s="94" t="str">
        <f t="shared" si="11"/>
        <v/>
      </c>
      <c r="D27" s="94" t="str">
        <f t="shared" si="11"/>
        <v/>
      </c>
      <c r="E27" s="96"/>
      <c r="F27" s="97" t="str">
        <f>IF(E27="","",VLOOKUP(E27,報名總表及收費!$I$29:$L$140,4))</f>
        <v/>
      </c>
      <c r="G27" s="98"/>
      <c r="H27" s="99" t="str">
        <f t="shared" ca="1" si="3"/>
        <v/>
      </c>
      <c r="I27" s="100"/>
      <c r="J27" s="99" t="str">
        <f t="shared" si="4"/>
        <v/>
      </c>
      <c r="K27" s="71"/>
      <c r="L27" s="72">
        <v>5</v>
      </c>
      <c r="M27" s="72">
        <f>COUNTIFS($E$25:$E$160,"=5")</f>
        <v>0</v>
      </c>
      <c r="N27" s="68" t="str">
        <f t="shared" si="5"/>
        <v>OK</v>
      </c>
      <c r="O27" s="68">
        <f>VLOOKUP(L27,報名總表及收費!$I$30:$K$118,2)</f>
        <v>14</v>
      </c>
      <c r="P27" s="63" t="str">
        <f>IF(VLOOKUP(L27,報名總表及收費!$I$30:$K$118,3)=0,"",VLOOKUP(L27,報名總表及收費!$I$30:$K$118,3,FALSE))</f>
        <v/>
      </c>
      <c r="Q27" s="101">
        <f t="shared" ca="1" si="6"/>
        <v>14</v>
      </c>
      <c r="R27" s="71" t="str">
        <f t="shared" si="7"/>
        <v/>
      </c>
      <c r="S27" s="71" t="e">
        <f t="shared" si="8"/>
        <v>#N/A</v>
      </c>
      <c r="T27" s="63" t="str">
        <f t="shared" si="9"/>
        <v/>
      </c>
      <c r="U27" s="68" t="e">
        <f t="shared" si="10"/>
        <v>#N/A</v>
      </c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  <c r="DL27" s="68"/>
      <c r="DM27" s="68"/>
      <c r="DN27" s="68"/>
      <c r="DO27" s="68"/>
      <c r="DP27" s="68"/>
      <c r="DQ27" s="68"/>
      <c r="DR27" s="68"/>
      <c r="DS27" s="68"/>
      <c r="DT27" s="68"/>
      <c r="DU27" s="68"/>
      <c r="DV27" s="68"/>
      <c r="DW27" s="68"/>
      <c r="DX27" s="68"/>
      <c r="DY27" s="68"/>
      <c r="DZ27" s="68"/>
      <c r="EA27" s="68"/>
      <c r="EB27" s="68"/>
      <c r="EC27" s="68"/>
      <c r="ED27" s="68"/>
      <c r="EE27" s="68"/>
      <c r="EF27" s="68"/>
      <c r="EG27" s="68"/>
      <c r="EH27" s="68"/>
      <c r="EI27" s="68"/>
      <c r="EJ27" s="68"/>
      <c r="EK27" s="68"/>
      <c r="EL27" s="68"/>
      <c r="EM27" s="68"/>
      <c r="EN27" s="68"/>
      <c r="EO27" s="68"/>
      <c r="EP27" s="68"/>
      <c r="EQ27" s="68"/>
      <c r="ER27" s="68"/>
      <c r="ES27" s="68"/>
      <c r="ET27" s="68"/>
      <c r="EU27" s="68"/>
      <c r="EV27" s="68"/>
      <c r="EW27" s="68"/>
      <c r="EX27" s="68"/>
      <c r="EY27" s="68"/>
      <c r="EZ27" s="68"/>
      <c r="FA27" s="68"/>
      <c r="FB27" s="68"/>
      <c r="FC27" s="68"/>
      <c r="FD27" s="68"/>
      <c r="FE27" s="68"/>
      <c r="FF27" s="68"/>
      <c r="FG27" s="68"/>
      <c r="FH27" s="68"/>
      <c r="FI27" s="68"/>
      <c r="FJ27" s="68"/>
      <c r="FK27" s="68"/>
      <c r="FL27" s="68"/>
      <c r="FM27" s="68"/>
      <c r="FN27" s="68"/>
      <c r="FO27" s="68"/>
      <c r="FP27" s="68"/>
      <c r="FQ27" s="68"/>
      <c r="FR27" s="68"/>
      <c r="FS27" s="68"/>
      <c r="FT27" s="68"/>
      <c r="FU27" s="68"/>
      <c r="FV27" s="68"/>
      <c r="FW27" s="68"/>
      <c r="FX27" s="68"/>
      <c r="FY27" s="68"/>
      <c r="FZ27" s="68"/>
      <c r="GA27" s="68"/>
      <c r="GB27" s="68"/>
      <c r="GC27" s="68"/>
      <c r="GD27" s="68"/>
      <c r="GE27" s="68"/>
      <c r="GF27" s="68"/>
      <c r="GG27" s="68"/>
      <c r="GH27" s="68"/>
      <c r="GI27" s="68"/>
      <c r="GJ27" s="68"/>
      <c r="GK27" s="68"/>
      <c r="GL27" s="68"/>
      <c r="GM27" s="68"/>
      <c r="GN27" s="68"/>
      <c r="GO27" s="68"/>
      <c r="GP27" s="68"/>
      <c r="GQ27" s="68"/>
      <c r="GR27" s="68"/>
      <c r="GS27" s="68"/>
      <c r="GT27" s="68"/>
      <c r="GU27" s="68"/>
      <c r="GV27" s="68"/>
      <c r="GW27" s="68"/>
      <c r="GX27" s="68"/>
      <c r="GY27" s="68"/>
      <c r="GZ27" s="68"/>
      <c r="HA27" s="68"/>
      <c r="HB27" s="68"/>
      <c r="HC27" s="68"/>
      <c r="HD27" s="68"/>
      <c r="HE27" s="68"/>
      <c r="HF27" s="68"/>
      <c r="HG27" s="68"/>
      <c r="HH27" s="68"/>
      <c r="HI27" s="68"/>
      <c r="HJ27" s="68"/>
      <c r="HK27" s="68"/>
      <c r="HL27" s="68"/>
      <c r="HM27" s="68"/>
      <c r="HN27" s="68"/>
      <c r="HO27" s="68"/>
      <c r="HP27" s="68"/>
      <c r="HQ27" s="68"/>
      <c r="HR27" s="68"/>
      <c r="HS27" s="68"/>
      <c r="HT27" s="68"/>
      <c r="HU27" s="68"/>
      <c r="HV27" s="68"/>
      <c r="HW27" s="68"/>
      <c r="HX27" s="68"/>
      <c r="HY27" s="68"/>
      <c r="HZ27" s="68"/>
      <c r="IA27" s="68"/>
      <c r="IB27" s="68"/>
      <c r="IC27" s="68"/>
      <c r="ID27" s="68"/>
      <c r="IE27" s="68"/>
      <c r="IF27" s="68"/>
      <c r="IG27" s="68"/>
      <c r="IH27" s="68"/>
      <c r="II27" s="68"/>
      <c r="IJ27" s="68"/>
      <c r="IK27" s="68"/>
      <c r="IL27" s="68"/>
      <c r="IM27" s="68"/>
      <c r="IN27" s="68"/>
      <c r="IO27" s="68"/>
      <c r="IP27" s="68"/>
      <c r="IQ27" s="68"/>
      <c r="IR27" s="68"/>
      <c r="IS27" s="68"/>
      <c r="IT27" s="68"/>
      <c r="IU27" s="68"/>
      <c r="IV27" s="68"/>
      <c r="IW27" s="68"/>
      <c r="IX27" s="68"/>
      <c r="IY27" s="68"/>
      <c r="IZ27" s="68"/>
    </row>
    <row r="28" spans="1:260" ht="15.75" customHeight="1">
      <c r="A28" s="147"/>
      <c r="B28" s="94" t="str">
        <f t="shared" si="11"/>
        <v/>
      </c>
      <c r="C28" s="94" t="str">
        <f t="shared" si="11"/>
        <v/>
      </c>
      <c r="D28" s="94" t="str">
        <f t="shared" si="11"/>
        <v/>
      </c>
      <c r="E28" s="96"/>
      <c r="F28" s="97" t="str">
        <f>IF(E28="","",VLOOKUP(E28,報名總表及收費!$I$29:$L$140,4))</f>
        <v/>
      </c>
      <c r="G28" s="98"/>
      <c r="H28" s="99" t="str">
        <f t="shared" ca="1" si="3"/>
        <v/>
      </c>
      <c r="I28" s="100"/>
      <c r="J28" s="99" t="str">
        <f t="shared" si="4"/>
        <v/>
      </c>
      <c r="K28" s="71"/>
      <c r="L28" s="72">
        <v>7</v>
      </c>
      <c r="M28" s="72">
        <f>COUNTIFS($E$25:$E$160,"=7")</f>
        <v>0</v>
      </c>
      <c r="N28" s="68" t="str">
        <f t="shared" si="5"/>
        <v>OK</v>
      </c>
      <c r="O28" s="68" t="str">
        <f>VLOOKUP(L28,報名總表及收費!$I$30:$K$118,2)</f>
        <v>15U</v>
      </c>
      <c r="P28" s="63" t="str">
        <f>IF(VLOOKUP(L28,報名總表及收費!$I$30:$K$118,3)=0,"",VLOOKUP(L28,報名總表及收費!$I$30:$K$118,3,FALSE))</f>
        <v/>
      </c>
      <c r="Q28" s="101" t="str">
        <f t="shared" ca="1" si="6"/>
        <v>15U</v>
      </c>
      <c r="R28" s="71" t="str">
        <f t="shared" si="7"/>
        <v/>
      </c>
      <c r="S28" s="71" t="e">
        <f t="shared" si="8"/>
        <v>#N/A</v>
      </c>
      <c r="T28" s="63" t="str">
        <f t="shared" si="9"/>
        <v/>
      </c>
      <c r="U28" s="68" t="e">
        <f t="shared" si="10"/>
        <v>#N/A</v>
      </c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8"/>
      <c r="DO28" s="68"/>
      <c r="DP28" s="68"/>
      <c r="DQ28" s="68"/>
      <c r="DR28" s="68"/>
      <c r="DS28" s="68"/>
      <c r="DT28" s="68"/>
      <c r="DU28" s="68"/>
      <c r="DV28" s="68"/>
      <c r="DW28" s="68"/>
      <c r="DX28" s="68"/>
      <c r="DY28" s="68"/>
      <c r="DZ28" s="68"/>
      <c r="EA28" s="68"/>
      <c r="EB28" s="68"/>
      <c r="EC28" s="68"/>
      <c r="ED28" s="68"/>
      <c r="EE28" s="68"/>
      <c r="EF28" s="68"/>
      <c r="EG28" s="68"/>
      <c r="EH28" s="68"/>
      <c r="EI28" s="68"/>
      <c r="EJ28" s="68"/>
      <c r="EK28" s="68"/>
      <c r="EL28" s="68"/>
      <c r="EM28" s="68"/>
      <c r="EN28" s="68"/>
      <c r="EO28" s="68"/>
      <c r="EP28" s="68"/>
      <c r="EQ28" s="68"/>
      <c r="ER28" s="68"/>
      <c r="ES28" s="68"/>
      <c r="ET28" s="68"/>
      <c r="EU28" s="68"/>
      <c r="EV28" s="68"/>
      <c r="EW28" s="68"/>
      <c r="EX28" s="68"/>
      <c r="EY28" s="68"/>
      <c r="EZ28" s="68"/>
      <c r="FA28" s="68"/>
      <c r="FB28" s="68"/>
      <c r="FC28" s="68"/>
      <c r="FD28" s="68"/>
      <c r="FE28" s="68"/>
      <c r="FF28" s="68"/>
      <c r="FG28" s="68"/>
      <c r="FH28" s="68"/>
      <c r="FI28" s="68"/>
      <c r="FJ28" s="68"/>
      <c r="FK28" s="68"/>
      <c r="FL28" s="68"/>
      <c r="FM28" s="68"/>
      <c r="FN28" s="68"/>
      <c r="FO28" s="68"/>
      <c r="FP28" s="68"/>
      <c r="FQ28" s="68"/>
      <c r="FR28" s="68"/>
      <c r="FS28" s="68"/>
      <c r="FT28" s="68"/>
      <c r="FU28" s="68"/>
      <c r="FV28" s="68"/>
      <c r="FW28" s="68"/>
      <c r="FX28" s="68"/>
      <c r="FY28" s="68"/>
      <c r="FZ28" s="68"/>
      <c r="GA28" s="68"/>
      <c r="GB28" s="68"/>
      <c r="GC28" s="68"/>
      <c r="GD28" s="68"/>
      <c r="GE28" s="68"/>
      <c r="GF28" s="68"/>
      <c r="GG28" s="68"/>
      <c r="GH28" s="68"/>
      <c r="GI28" s="68"/>
      <c r="GJ28" s="68"/>
      <c r="GK28" s="68"/>
      <c r="GL28" s="68"/>
      <c r="GM28" s="68"/>
      <c r="GN28" s="68"/>
      <c r="GO28" s="68"/>
      <c r="GP28" s="68"/>
      <c r="GQ28" s="68"/>
      <c r="GR28" s="68"/>
      <c r="GS28" s="68"/>
      <c r="GT28" s="68"/>
      <c r="GU28" s="68"/>
      <c r="GV28" s="68"/>
      <c r="GW28" s="68"/>
      <c r="GX28" s="68"/>
      <c r="GY28" s="68"/>
      <c r="GZ28" s="68"/>
      <c r="HA28" s="68"/>
      <c r="HB28" s="68"/>
      <c r="HC28" s="68"/>
      <c r="HD28" s="68"/>
      <c r="HE28" s="68"/>
      <c r="HF28" s="68"/>
      <c r="HG28" s="68"/>
      <c r="HH28" s="68"/>
      <c r="HI28" s="68"/>
      <c r="HJ28" s="68"/>
      <c r="HK28" s="68"/>
      <c r="HL28" s="68"/>
      <c r="HM28" s="68"/>
      <c r="HN28" s="68"/>
      <c r="HO28" s="68"/>
      <c r="HP28" s="68"/>
      <c r="HQ28" s="68"/>
      <c r="HR28" s="68"/>
      <c r="HS28" s="68"/>
      <c r="HT28" s="68"/>
      <c r="HU28" s="68"/>
      <c r="HV28" s="68"/>
      <c r="HW28" s="68"/>
      <c r="HX28" s="68"/>
      <c r="HY28" s="68"/>
      <c r="HZ28" s="68"/>
      <c r="IA28" s="68"/>
      <c r="IB28" s="68"/>
      <c r="IC28" s="68"/>
      <c r="ID28" s="68"/>
      <c r="IE28" s="68"/>
      <c r="IF28" s="68"/>
      <c r="IG28" s="68"/>
      <c r="IH28" s="68"/>
      <c r="II28" s="68"/>
      <c r="IJ28" s="68"/>
      <c r="IK28" s="68"/>
      <c r="IL28" s="68"/>
      <c r="IM28" s="68"/>
      <c r="IN28" s="68"/>
      <c r="IO28" s="68"/>
      <c r="IP28" s="68"/>
      <c r="IQ28" s="68"/>
      <c r="IR28" s="68"/>
      <c r="IS28" s="68"/>
      <c r="IT28" s="68"/>
      <c r="IU28" s="68"/>
      <c r="IV28" s="68"/>
      <c r="IW28" s="68"/>
      <c r="IX28" s="68"/>
      <c r="IY28" s="68"/>
      <c r="IZ28" s="68"/>
    </row>
    <row r="29" spans="1:260" ht="15.75" customHeight="1">
      <c r="A29" s="148" t="s">
        <v>23</v>
      </c>
      <c r="B29" s="104"/>
      <c r="C29" s="104"/>
      <c r="D29" s="104"/>
      <c r="E29" s="112"/>
      <c r="F29" s="105" t="str">
        <f>IF(E29="","",VLOOKUP(E29,報名總表及收費!$I$29:$L$140,4))</f>
        <v/>
      </c>
      <c r="G29" s="109"/>
      <c r="H29" s="107" t="str">
        <f t="shared" ca="1" si="3"/>
        <v/>
      </c>
      <c r="I29" s="108"/>
      <c r="J29" s="107" t="str">
        <f t="shared" si="4"/>
        <v/>
      </c>
      <c r="K29" s="71"/>
      <c r="L29" s="72">
        <v>9</v>
      </c>
      <c r="M29" s="72">
        <f>COUNTIFS($E$25:$E$160,"=9")</f>
        <v>0</v>
      </c>
      <c r="N29" s="68" t="str">
        <f t="shared" si="5"/>
        <v>OK</v>
      </c>
      <c r="O29" s="68">
        <f>VLOOKUP(L29,報名總表及收費!$I$30:$K$118,2)</f>
        <v>14</v>
      </c>
      <c r="P29" s="63" t="str">
        <f>IF(VLOOKUP(L29,報名總表及收費!$I$30:$K$118,3)=0,"",VLOOKUP(L29,報名總表及收費!$I$30:$K$118,3,FALSE))</f>
        <v/>
      </c>
      <c r="Q29" s="101">
        <f t="shared" ca="1" si="6"/>
        <v>14</v>
      </c>
      <c r="R29" s="71" t="str">
        <f t="shared" si="7"/>
        <v/>
      </c>
      <c r="S29" s="71" t="str">
        <f t="shared" si="8"/>
        <v/>
      </c>
      <c r="T29" s="63" t="str">
        <f t="shared" si="9"/>
        <v/>
      </c>
      <c r="U29" s="68" t="str">
        <f t="shared" si="10"/>
        <v/>
      </c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  <c r="DL29" s="68"/>
      <c r="DM29" s="68"/>
      <c r="DN29" s="68"/>
      <c r="DO29" s="68"/>
      <c r="DP29" s="68"/>
      <c r="DQ29" s="68"/>
      <c r="DR29" s="68"/>
      <c r="DS29" s="68"/>
      <c r="DT29" s="68"/>
      <c r="DU29" s="68"/>
      <c r="DV29" s="68"/>
      <c r="DW29" s="68"/>
      <c r="DX29" s="68"/>
      <c r="DY29" s="68"/>
      <c r="DZ29" s="68"/>
      <c r="EA29" s="68"/>
      <c r="EB29" s="68"/>
      <c r="EC29" s="68"/>
      <c r="ED29" s="68"/>
      <c r="EE29" s="68"/>
      <c r="EF29" s="68"/>
      <c r="EG29" s="68"/>
      <c r="EH29" s="68"/>
      <c r="EI29" s="68"/>
      <c r="EJ29" s="68"/>
      <c r="EK29" s="68"/>
      <c r="EL29" s="68"/>
      <c r="EM29" s="68"/>
      <c r="EN29" s="68"/>
      <c r="EO29" s="68"/>
      <c r="EP29" s="68"/>
      <c r="EQ29" s="68"/>
      <c r="ER29" s="68"/>
      <c r="ES29" s="68"/>
      <c r="ET29" s="68"/>
      <c r="EU29" s="68"/>
      <c r="EV29" s="68"/>
      <c r="EW29" s="68"/>
      <c r="EX29" s="68"/>
      <c r="EY29" s="68"/>
      <c r="EZ29" s="68"/>
      <c r="FA29" s="68"/>
      <c r="FB29" s="68"/>
      <c r="FC29" s="68"/>
      <c r="FD29" s="68"/>
      <c r="FE29" s="68"/>
      <c r="FF29" s="68"/>
      <c r="FG29" s="68"/>
      <c r="FH29" s="68"/>
      <c r="FI29" s="68"/>
      <c r="FJ29" s="68"/>
      <c r="FK29" s="68"/>
      <c r="FL29" s="68"/>
      <c r="FM29" s="68"/>
      <c r="FN29" s="68"/>
      <c r="FO29" s="68"/>
      <c r="FP29" s="68"/>
      <c r="FQ29" s="68"/>
      <c r="FR29" s="68"/>
      <c r="FS29" s="68"/>
      <c r="FT29" s="68"/>
      <c r="FU29" s="68"/>
      <c r="FV29" s="68"/>
      <c r="FW29" s="68"/>
      <c r="FX29" s="68"/>
      <c r="FY29" s="68"/>
      <c r="FZ29" s="68"/>
      <c r="GA29" s="68"/>
      <c r="GB29" s="68"/>
      <c r="GC29" s="68"/>
      <c r="GD29" s="68"/>
      <c r="GE29" s="68"/>
      <c r="GF29" s="68"/>
      <c r="GG29" s="68"/>
      <c r="GH29" s="68"/>
      <c r="GI29" s="68"/>
      <c r="GJ29" s="68"/>
      <c r="GK29" s="68"/>
      <c r="GL29" s="68"/>
      <c r="GM29" s="68"/>
      <c r="GN29" s="68"/>
      <c r="GO29" s="68"/>
      <c r="GP29" s="68"/>
      <c r="GQ29" s="68"/>
      <c r="GR29" s="68"/>
      <c r="GS29" s="68"/>
      <c r="GT29" s="68"/>
      <c r="GU29" s="68"/>
      <c r="GV29" s="68"/>
      <c r="GW29" s="68"/>
      <c r="GX29" s="68"/>
      <c r="GY29" s="68"/>
      <c r="GZ29" s="68"/>
      <c r="HA29" s="68"/>
      <c r="HB29" s="68"/>
      <c r="HC29" s="68"/>
      <c r="HD29" s="68"/>
      <c r="HE29" s="68"/>
      <c r="HF29" s="68"/>
      <c r="HG29" s="68"/>
      <c r="HH29" s="68"/>
      <c r="HI29" s="68"/>
      <c r="HJ29" s="68"/>
      <c r="HK29" s="68"/>
      <c r="HL29" s="68"/>
      <c r="HM29" s="68"/>
      <c r="HN29" s="68"/>
      <c r="HO29" s="68"/>
      <c r="HP29" s="68"/>
      <c r="HQ29" s="68"/>
      <c r="HR29" s="68"/>
      <c r="HS29" s="68"/>
      <c r="HT29" s="68"/>
      <c r="HU29" s="68"/>
      <c r="HV29" s="68"/>
      <c r="HW29" s="68"/>
      <c r="HX29" s="68"/>
      <c r="HY29" s="68"/>
      <c r="HZ29" s="68"/>
      <c r="IA29" s="68"/>
      <c r="IB29" s="68"/>
      <c r="IC29" s="68"/>
      <c r="ID29" s="68"/>
      <c r="IE29" s="68"/>
      <c r="IF29" s="68"/>
      <c r="IG29" s="68"/>
      <c r="IH29" s="68"/>
      <c r="II29" s="68"/>
      <c r="IJ29" s="68"/>
      <c r="IK29" s="68"/>
      <c r="IL29" s="68"/>
      <c r="IM29" s="68"/>
      <c r="IN29" s="68"/>
      <c r="IO29" s="68"/>
      <c r="IP29" s="68"/>
      <c r="IQ29" s="68"/>
      <c r="IR29" s="68"/>
      <c r="IS29" s="68"/>
      <c r="IT29" s="68"/>
      <c r="IU29" s="68"/>
      <c r="IV29" s="68"/>
      <c r="IW29" s="68"/>
      <c r="IX29" s="68"/>
      <c r="IY29" s="68"/>
      <c r="IZ29" s="68"/>
    </row>
    <row r="30" spans="1:260" ht="15.75" customHeight="1">
      <c r="A30" s="148"/>
      <c r="B30" s="103" t="str">
        <f t="shared" ref="B30:D32" si="12">IF(B29=0,"",B29)</f>
        <v/>
      </c>
      <c r="C30" s="103" t="str">
        <f t="shared" si="12"/>
        <v/>
      </c>
      <c r="D30" s="103" t="str">
        <f t="shared" si="12"/>
        <v/>
      </c>
      <c r="E30" s="112"/>
      <c r="F30" s="105" t="str">
        <f>IF(E30="","",VLOOKUP(E30,報名總表及收費!$I$29:$L$140,4))</f>
        <v/>
      </c>
      <c r="G30" s="109"/>
      <c r="H30" s="107" t="str">
        <f t="shared" ca="1" si="3"/>
        <v/>
      </c>
      <c r="I30" s="108"/>
      <c r="J30" s="107" t="str">
        <f t="shared" si="4"/>
        <v/>
      </c>
      <c r="K30" s="71"/>
      <c r="L30" s="72">
        <v>11</v>
      </c>
      <c r="M30" s="72">
        <f>COUNTIFS($E$25:$E$160,"=11")</f>
        <v>0</v>
      </c>
      <c r="N30" s="68" t="str">
        <f t="shared" si="5"/>
        <v>OK</v>
      </c>
      <c r="O30" s="68" t="str">
        <f>VLOOKUP(L30,報名總表及收費!$I$30:$K$118,2)</f>
        <v>15U</v>
      </c>
      <c r="P30" s="63" t="str">
        <f>IF(VLOOKUP(L30,報名總表及收費!$I$30:$K$118,3)=0,"",VLOOKUP(L30,報名總表及收費!$I$30:$K$118,3,FALSE))</f>
        <v/>
      </c>
      <c r="Q30" s="101" t="str">
        <f t="shared" ca="1" si="6"/>
        <v>15U</v>
      </c>
      <c r="R30" s="71" t="str">
        <f t="shared" si="7"/>
        <v/>
      </c>
      <c r="S30" s="71" t="e">
        <f t="shared" si="8"/>
        <v>#N/A</v>
      </c>
      <c r="T30" s="63" t="str">
        <f t="shared" si="9"/>
        <v/>
      </c>
      <c r="U30" s="68" t="e">
        <f t="shared" si="10"/>
        <v>#N/A</v>
      </c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8"/>
      <c r="CL30" s="68"/>
      <c r="CM30" s="68"/>
      <c r="CN30" s="68"/>
      <c r="CO30" s="68"/>
      <c r="CP30" s="68"/>
      <c r="CQ30" s="68"/>
      <c r="CR30" s="68"/>
      <c r="CS30" s="68"/>
      <c r="CT30" s="68"/>
      <c r="CU30" s="68"/>
      <c r="CV30" s="68"/>
      <c r="CW30" s="68"/>
      <c r="CX30" s="68"/>
      <c r="CY30" s="68"/>
      <c r="CZ30" s="68"/>
      <c r="DA30" s="68"/>
      <c r="DB30" s="68"/>
      <c r="DC30" s="68"/>
      <c r="DD30" s="68"/>
      <c r="DE30" s="68"/>
      <c r="DF30" s="68"/>
      <c r="DG30" s="68"/>
      <c r="DH30" s="68"/>
      <c r="DI30" s="68"/>
      <c r="DJ30" s="68"/>
      <c r="DK30" s="68"/>
      <c r="DL30" s="68"/>
      <c r="DM30" s="68"/>
      <c r="DN30" s="68"/>
      <c r="DO30" s="68"/>
      <c r="DP30" s="68"/>
      <c r="DQ30" s="68"/>
      <c r="DR30" s="68"/>
      <c r="DS30" s="68"/>
      <c r="DT30" s="68"/>
      <c r="DU30" s="68"/>
      <c r="DV30" s="68"/>
      <c r="DW30" s="68"/>
      <c r="DX30" s="68"/>
      <c r="DY30" s="68"/>
      <c r="DZ30" s="68"/>
      <c r="EA30" s="68"/>
      <c r="EB30" s="68"/>
      <c r="EC30" s="68"/>
      <c r="ED30" s="68"/>
      <c r="EE30" s="68"/>
      <c r="EF30" s="68"/>
      <c r="EG30" s="68"/>
      <c r="EH30" s="68"/>
      <c r="EI30" s="68"/>
      <c r="EJ30" s="68"/>
      <c r="EK30" s="68"/>
      <c r="EL30" s="68"/>
      <c r="EM30" s="68"/>
      <c r="EN30" s="68"/>
      <c r="EO30" s="68"/>
      <c r="EP30" s="68"/>
      <c r="EQ30" s="68"/>
      <c r="ER30" s="68"/>
      <c r="ES30" s="68"/>
      <c r="ET30" s="68"/>
      <c r="EU30" s="68"/>
      <c r="EV30" s="68"/>
      <c r="EW30" s="68"/>
      <c r="EX30" s="68"/>
      <c r="EY30" s="68"/>
      <c r="EZ30" s="68"/>
      <c r="FA30" s="68"/>
      <c r="FB30" s="68"/>
      <c r="FC30" s="68"/>
      <c r="FD30" s="68"/>
      <c r="FE30" s="68"/>
      <c r="FF30" s="68"/>
      <c r="FG30" s="68"/>
      <c r="FH30" s="68"/>
      <c r="FI30" s="68"/>
      <c r="FJ30" s="68"/>
      <c r="FK30" s="68"/>
      <c r="FL30" s="68"/>
      <c r="FM30" s="68"/>
      <c r="FN30" s="68"/>
      <c r="FO30" s="68"/>
      <c r="FP30" s="68"/>
      <c r="FQ30" s="68"/>
      <c r="FR30" s="68"/>
      <c r="FS30" s="68"/>
      <c r="FT30" s="68"/>
      <c r="FU30" s="68"/>
      <c r="FV30" s="68"/>
      <c r="FW30" s="68"/>
      <c r="FX30" s="68"/>
      <c r="FY30" s="68"/>
      <c r="FZ30" s="68"/>
      <c r="GA30" s="68"/>
      <c r="GB30" s="68"/>
      <c r="GC30" s="68"/>
      <c r="GD30" s="68"/>
      <c r="GE30" s="68"/>
      <c r="GF30" s="68"/>
      <c r="GG30" s="68"/>
      <c r="GH30" s="68"/>
      <c r="GI30" s="68"/>
      <c r="GJ30" s="68"/>
      <c r="GK30" s="68"/>
      <c r="GL30" s="68"/>
      <c r="GM30" s="68"/>
      <c r="GN30" s="68"/>
      <c r="GO30" s="68"/>
      <c r="GP30" s="68"/>
      <c r="GQ30" s="68"/>
      <c r="GR30" s="68"/>
      <c r="GS30" s="68"/>
      <c r="GT30" s="68"/>
      <c r="GU30" s="68"/>
      <c r="GV30" s="68"/>
      <c r="GW30" s="68"/>
      <c r="GX30" s="68"/>
      <c r="GY30" s="68"/>
      <c r="GZ30" s="68"/>
      <c r="HA30" s="68"/>
      <c r="HB30" s="68"/>
      <c r="HC30" s="68"/>
      <c r="HD30" s="68"/>
      <c r="HE30" s="68"/>
      <c r="HF30" s="68"/>
      <c r="HG30" s="68"/>
      <c r="HH30" s="68"/>
      <c r="HI30" s="68"/>
      <c r="HJ30" s="68"/>
      <c r="HK30" s="68"/>
      <c r="HL30" s="68"/>
      <c r="HM30" s="68"/>
      <c r="HN30" s="68"/>
      <c r="HO30" s="68"/>
      <c r="HP30" s="68"/>
      <c r="HQ30" s="68"/>
      <c r="HR30" s="68"/>
      <c r="HS30" s="68"/>
      <c r="HT30" s="68"/>
      <c r="HU30" s="68"/>
      <c r="HV30" s="68"/>
      <c r="HW30" s="68"/>
      <c r="HX30" s="68"/>
      <c r="HY30" s="68"/>
      <c r="HZ30" s="68"/>
      <c r="IA30" s="68"/>
      <c r="IB30" s="68"/>
      <c r="IC30" s="68"/>
      <c r="ID30" s="68"/>
      <c r="IE30" s="68"/>
      <c r="IF30" s="68"/>
      <c r="IG30" s="68"/>
      <c r="IH30" s="68"/>
      <c r="II30" s="68"/>
      <c r="IJ30" s="68"/>
      <c r="IK30" s="68"/>
      <c r="IL30" s="68"/>
      <c r="IM30" s="68"/>
      <c r="IN30" s="68"/>
      <c r="IO30" s="68"/>
      <c r="IP30" s="68"/>
      <c r="IQ30" s="68"/>
      <c r="IR30" s="68"/>
      <c r="IS30" s="68"/>
      <c r="IT30" s="68"/>
      <c r="IU30" s="68"/>
      <c r="IV30" s="68"/>
      <c r="IW30" s="68"/>
      <c r="IX30" s="68"/>
      <c r="IY30" s="68"/>
      <c r="IZ30" s="68"/>
    </row>
    <row r="31" spans="1:260" ht="15.75" customHeight="1">
      <c r="A31" s="148"/>
      <c r="B31" s="103" t="str">
        <f t="shared" si="12"/>
        <v/>
      </c>
      <c r="C31" s="103" t="str">
        <f t="shared" si="12"/>
        <v/>
      </c>
      <c r="D31" s="103" t="str">
        <f t="shared" si="12"/>
        <v/>
      </c>
      <c r="E31" s="112"/>
      <c r="F31" s="105" t="str">
        <f>IF(E31="","",VLOOKUP(E31,報名總表及收費!$I$29:$L$140,4))</f>
        <v/>
      </c>
      <c r="G31" s="109"/>
      <c r="H31" s="107" t="str">
        <f t="shared" ca="1" si="3"/>
        <v/>
      </c>
      <c r="I31" s="108"/>
      <c r="J31" s="107" t="str">
        <f t="shared" si="4"/>
        <v/>
      </c>
      <c r="K31" s="71"/>
      <c r="L31" s="72">
        <v>13</v>
      </c>
      <c r="M31" s="72">
        <f>COUNTIFS($E$25:$E$160,"=13")</f>
        <v>0</v>
      </c>
      <c r="N31" s="68" t="str">
        <f t="shared" si="5"/>
        <v>OK</v>
      </c>
      <c r="O31" s="68">
        <f>VLOOKUP(L31,報名總表及收費!$I$30:$K$118,2)</f>
        <v>14</v>
      </c>
      <c r="P31" s="63" t="str">
        <f>IF(VLOOKUP(L31,報名總表及收費!$I$30:$K$118,3)=0,"",VLOOKUP(L31,報名總表及收費!$I$30:$K$118,3,FALSE))</f>
        <v/>
      </c>
      <c r="Q31" s="101">
        <f t="shared" ca="1" si="6"/>
        <v>14</v>
      </c>
      <c r="R31" s="71" t="str">
        <f t="shared" si="7"/>
        <v/>
      </c>
      <c r="S31" s="71" t="e">
        <f t="shared" si="8"/>
        <v>#N/A</v>
      </c>
      <c r="T31" s="63" t="str">
        <f t="shared" si="9"/>
        <v/>
      </c>
      <c r="U31" s="68" t="e">
        <f t="shared" si="10"/>
        <v>#N/A</v>
      </c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8"/>
      <c r="BO31" s="68"/>
      <c r="BP31" s="68"/>
      <c r="BQ31" s="68"/>
      <c r="BR31" s="68"/>
      <c r="BS31" s="68"/>
      <c r="BT31" s="68"/>
      <c r="BU31" s="68"/>
      <c r="BV31" s="68"/>
      <c r="BW31" s="68"/>
      <c r="BX31" s="68"/>
      <c r="BY31" s="68"/>
      <c r="BZ31" s="68"/>
      <c r="CA31" s="68"/>
      <c r="CB31" s="68"/>
      <c r="CC31" s="68"/>
      <c r="CD31" s="68"/>
      <c r="CE31" s="68"/>
      <c r="CF31" s="68"/>
      <c r="CG31" s="68"/>
      <c r="CH31" s="68"/>
      <c r="CI31" s="68"/>
      <c r="CJ31" s="68"/>
      <c r="CK31" s="68"/>
      <c r="CL31" s="68"/>
      <c r="CM31" s="68"/>
      <c r="CN31" s="68"/>
      <c r="CO31" s="68"/>
      <c r="CP31" s="68"/>
      <c r="CQ31" s="68"/>
      <c r="CR31" s="68"/>
      <c r="CS31" s="68"/>
      <c r="CT31" s="68"/>
      <c r="CU31" s="68"/>
      <c r="CV31" s="68"/>
      <c r="CW31" s="68"/>
      <c r="CX31" s="68"/>
      <c r="CY31" s="68"/>
      <c r="CZ31" s="68"/>
      <c r="DA31" s="68"/>
      <c r="DB31" s="68"/>
      <c r="DC31" s="68"/>
      <c r="DD31" s="68"/>
      <c r="DE31" s="68"/>
      <c r="DF31" s="68"/>
      <c r="DG31" s="68"/>
      <c r="DH31" s="68"/>
      <c r="DI31" s="68"/>
      <c r="DJ31" s="68"/>
      <c r="DK31" s="68"/>
      <c r="DL31" s="68"/>
      <c r="DM31" s="68"/>
      <c r="DN31" s="68"/>
      <c r="DO31" s="68"/>
      <c r="DP31" s="68"/>
      <c r="DQ31" s="68"/>
      <c r="DR31" s="68"/>
      <c r="DS31" s="68"/>
      <c r="DT31" s="68"/>
      <c r="DU31" s="68"/>
      <c r="DV31" s="68"/>
      <c r="DW31" s="68"/>
      <c r="DX31" s="68"/>
      <c r="DY31" s="68"/>
      <c r="DZ31" s="68"/>
      <c r="EA31" s="68"/>
      <c r="EB31" s="68"/>
      <c r="EC31" s="68"/>
      <c r="ED31" s="68"/>
      <c r="EE31" s="68"/>
      <c r="EF31" s="68"/>
      <c r="EG31" s="68"/>
      <c r="EH31" s="68"/>
      <c r="EI31" s="68"/>
      <c r="EJ31" s="68"/>
      <c r="EK31" s="68"/>
      <c r="EL31" s="68"/>
      <c r="EM31" s="68"/>
      <c r="EN31" s="68"/>
      <c r="EO31" s="68"/>
      <c r="EP31" s="68"/>
      <c r="EQ31" s="68"/>
      <c r="ER31" s="68"/>
      <c r="ES31" s="68"/>
      <c r="ET31" s="68"/>
      <c r="EU31" s="68"/>
      <c r="EV31" s="68"/>
      <c r="EW31" s="68"/>
      <c r="EX31" s="68"/>
      <c r="EY31" s="68"/>
      <c r="EZ31" s="68"/>
      <c r="FA31" s="68"/>
      <c r="FB31" s="68"/>
      <c r="FC31" s="68"/>
      <c r="FD31" s="68"/>
      <c r="FE31" s="68"/>
      <c r="FF31" s="68"/>
      <c r="FG31" s="68"/>
      <c r="FH31" s="68"/>
      <c r="FI31" s="68"/>
      <c r="FJ31" s="68"/>
      <c r="FK31" s="68"/>
      <c r="FL31" s="68"/>
      <c r="FM31" s="68"/>
      <c r="FN31" s="68"/>
      <c r="FO31" s="68"/>
      <c r="FP31" s="68"/>
      <c r="FQ31" s="68"/>
      <c r="FR31" s="68"/>
      <c r="FS31" s="68"/>
      <c r="FT31" s="68"/>
      <c r="FU31" s="68"/>
      <c r="FV31" s="68"/>
      <c r="FW31" s="68"/>
      <c r="FX31" s="68"/>
      <c r="FY31" s="68"/>
      <c r="FZ31" s="68"/>
      <c r="GA31" s="68"/>
      <c r="GB31" s="68"/>
      <c r="GC31" s="68"/>
      <c r="GD31" s="68"/>
      <c r="GE31" s="68"/>
      <c r="GF31" s="68"/>
      <c r="GG31" s="68"/>
      <c r="GH31" s="68"/>
      <c r="GI31" s="68"/>
      <c r="GJ31" s="68"/>
      <c r="GK31" s="68"/>
      <c r="GL31" s="68"/>
      <c r="GM31" s="68"/>
      <c r="GN31" s="68"/>
      <c r="GO31" s="68"/>
      <c r="GP31" s="68"/>
      <c r="GQ31" s="68"/>
      <c r="GR31" s="68"/>
      <c r="GS31" s="68"/>
      <c r="GT31" s="68"/>
      <c r="GU31" s="68"/>
      <c r="GV31" s="68"/>
      <c r="GW31" s="68"/>
      <c r="GX31" s="68"/>
      <c r="GY31" s="68"/>
      <c r="GZ31" s="68"/>
      <c r="HA31" s="68"/>
      <c r="HB31" s="68"/>
      <c r="HC31" s="68"/>
      <c r="HD31" s="68"/>
      <c r="HE31" s="68"/>
      <c r="HF31" s="68"/>
      <c r="HG31" s="68"/>
      <c r="HH31" s="68"/>
      <c r="HI31" s="68"/>
      <c r="HJ31" s="68"/>
      <c r="HK31" s="68"/>
      <c r="HL31" s="68"/>
      <c r="HM31" s="68"/>
      <c r="HN31" s="68"/>
      <c r="HO31" s="68"/>
      <c r="HP31" s="68"/>
      <c r="HQ31" s="68"/>
      <c r="HR31" s="68"/>
      <c r="HS31" s="68"/>
      <c r="HT31" s="68"/>
      <c r="HU31" s="68"/>
      <c r="HV31" s="68"/>
      <c r="HW31" s="68"/>
      <c r="HX31" s="68"/>
      <c r="HY31" s="68"/>
      <c r="HZ31" s="68"/>
      <c r="IA31" s="68"/>
      <c r="IB31" s="68"/>
      <c r="IC31" s="68"/>
      <c r="ID31" s="68"/>
      <c r="IE31" s="68"/>
      <c r="IF31" s="68"/>
      <c r="IG31" s="68"/>
      <c r="IH31" s="68"/>
      <c r="II31" s="68"/>
      <c r="IJ31" s="68"/>
      <c r="IK31" s="68"/>
      <c r="IL31" s="68"/>
      <c r="IM31" s="68"/>
      <c r="IN31" s="68"/>
      <c r="IO31" s="68"/>
      <c r="IP31" s="68"/>
      <c r="IQ31" s="68"/>
      <c r="IR31" s="68"/>
      <c r="IS31" s="68"/>
      <c r="IT31" s="68"/>
      <c r="IU31" s="68"/>
      <c r="IV31" s="68"/>
      <c r="IW31" s="68"/>
      <c r="IX31" s="68"/>
      <c r="IY31" s="68"/>
      <c r="IZ31" s="68"/>
    </row>
    <row r="32" spans="1:260" ht="15.75" customHeight="1">
      <c r="A32" s="148"/>
      <c r="B32" s="103" t="str">
        <f t="shared" si="12"/>
        <v/>
      </c>
      <c r="C32" s="103" t="str">
        <f t="shared" si="12"/>
        <v/>
      </c>
      <c r="D32" s="103" t="str">
        <f t="shared" si="12"/>
        <v/>
      </c>
      <c r="E32" s="112"/>
      <c r="F32" s="105" t="str">
        <f>IF(E32="","",VLOOKUP(E32,報名總表及收費!$I$29:$L$140,4))</f>
        <v/>
      </c>
      <c r="G32" s="109"/>
      <c r="H32" s="107" t="str">
        <f t="shared" ca="1" si="3"/>
        <v/>
      </c>
      <c r="I32" s="108"/>
      <c r="J32" s="107" t="str">
        <f t="shared" si="4"/>
        <v/>
      </c>
      <c r="K32" s="71"/>
      <c r="L32" s="72">
        <v>15</v>
      </c>
      <c r="M32" s="72">
        <f>COUNTIFS($E$25:$E$160,"=15")</f>
        <v>0</v>
      </c>
      <c r="N32" s="68" t="str">
        <f t="shared" si="5"/>
        <v>OK</v>
      </c>
      <c r="O32" s="68" t="str">
        <f>VLOOKUP(L32,報名總表及收費!$I$30:$K$118,2)</f>
        <v>15U</v>
      </c>
      <c r="P32" s="63" t="str">
        <f>IF(VLOOKUP(L32,報名總表及收費!$I$30:$K$118,3)=0,"",VLOOKUP(L32,報名總表及收費!$I$30:$K$118,3,FALSE))</f>
        <v/>
      </c>
      <c r="Q32" s="101" t="str">
        <f t="shared" ca="1" si="6"/>
        <v>15U</v>
      </c>
      <c r="R32" s="71" t="str">
        <f t="shared" si="7"/>
        <v/>
      </c>
      <c r="S32" s="71" t="e">
        <f t="shared" si="8"/>
        <v>#N/A</v>
      </c>
      <c r="T32" s="63" t="str">
        <f t="shared" si="9"/>
        <v/>
      </c>
      <c r="U32" s="68" t="e">
        <f t="shared" si="10"/>
        <v>#N/A</v>
      </c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68"/>
      <c r="AZ32" s="68"/>
      <c r="BA32" s="68"/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8"/>
      <c r="BO32" s="68"/>
      <c r="BP32" s="68"/>
      <c r="BQ32" s="68"/>
      <c r="BR32" s="68"/>
      <c r="BS32" s="68"/>
      <c r="BT32" s="68"/>
      <c r="BU32" s="68"/>
      <c r="BV32" s="68"/>
      <c r="BW32" s="68"/>
      <c r="BX32" s="68"/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8"/>
      <c r="CO32" s="68"/>
      <c r="CP32" s="68"/>
      <c r="CQ32" s="68"/>
      <c r="CR32" s="68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8"/>
      <c r="DG32" s="68"/>
      <c r="DH32" s="68"/>
      <c r="DI32" s="68"/>
      <c r="DJ32" s="68"/>
      <c r="DK32" s="68"/>
      <c r="DL32" s="68"/>
      <c r="DM32" s="68"/>
      <c r="DN32" s="68"/>
      <c r="DO32" s="68"/>
      <c r="DP32" s="68"/>
      <c r="DQ32" s="68"/>
      <c r="DR32" s="68"/>
      <c r="DS32" s="68"/>
      <c r="DT32" s="68"/>
      <c r="DU32" s="68"/>
      <c r="DV32" s="68"/>
      <c r="DW32" s="68"/>
      <c r="DX32" s="68"/>
      <c r="DY32" s="68"/>
      <c r="DZ32" s="68"/>
      <c r="EA32" s="68"/>
      <c r="EB32" s="68"/>
      <c r="EC32" s="68"/>
      <c r="ED32" s="68"/>
      <c r="EE32" s="68"/>
      <c r="EF32" s="68"/>
      <c r="EG32" s="68"/>
      <c r="EH32" s="68"/>
      <c r="EI32" s="68"/>
      <c r="EJ32" s="68"/>
      <c r="EK32" s="68"/>
      <c r="EL32" s="68"/>
      <c r="EM32" s="68"/>
      <c r="EN32" s="68"/>
      <c r="EO32" s="68"/>
      <c r="EP32" s="68"/>
      <c r="EQ32" s="68"/>
      <c r="ER32" s="68"/>
      <c r="ES32" s="68"/>
      <c r="ET32" s="68"/>
      <c r="EU32" s="68"/>
      <c r="EV32" s="68"/>
      <c r="EW32" s="68"/>
      <c r="EX32" s="68"/>
      <c r="EY32" s="68"/>
      <c r="EZ32" s="68"/>
      <c r="FA32" s="68"/>
      <c r="FB32" s="68"/>
      <c r="FC32" s="68"/>
      <c r="FD32" s="68"/>
      <c r="FE32" s="68"/>
      <c r="FF32" s="68"/>
      <c r="FG32" s="68"/>
      <c r="FH32" s="68"/>
      <c r="FI32" s="68"/>
      <c r="FJ32" s="68"/>
      <c r="FK32" s="68"/>
      <c r="FL32" s="68"/>
      <c r="FM32" s="68"/>
      <c r="FN32" s="68"/>
      <c r="FO32" s="68"/>
      <c r="FP32" s="68"/>
      <c r="FQ32" s="68"/>
      <c r="FR32" s="68"/>
      <c r="FS32" s="68"/>
      <c r="FT32" s="68"/>
      <c r="FU32" s="68"/>
      <c r="FV32" s="68"/>
      <c r="FW32" s="68"/>
      <c r="FX32" s="68"/>
      <c r="FY32" s="68"/>
      <c r="FZ32" s="68"/>
      <c r="GA32" s="68"/>
      <c r="GB32" s="68"/>
      <c r="GC32" s="68"/>
      <c r="GD32" s="68"/>
      <c r="GE32" s="68"/>
      <c r="GF32" s="68"/>
      <c r="GG32" s="68"/>
      <c r="GH32" s="68"/>
      <c r="GI32" s="68"/>
      <c r="GJ32" s="68"/>
      <c r="GK32" s="68"/>
      <c r="GL32" s="68"/>
      <c r="GM32" s="68"/>
      <c r="GN32" s="68"/>
      <c r="GO32" s="68"/>
      <c r="GP32" s="68"/>
      <c r="GQ32" s="68"/>
      <c r="GR32" s="68"/>
      <c r="GS32" s="68"/>
      <c r="GT32" s="68"/>
      <c r="GU32" s="68"/>
      <c r="GV32" s="68"/>
      <c r="GW32" s="68"/>
      <c r="GX32" s="68"/>
      <c r="GY32" s="68"/>
      <c r="GZ32" s="68"/>
      <c r="HA32" s="68"/>
      <c r="HB32" s="68"/>
      <c r="HC32" s="68"/>
      <c r="HD32" s="68"/>
      <c r="HE32" s="68"/>
      <c r="HF32" s="68"/>
      <c r="HG32" s="68"/>
      <c r="HH32" s="68"/>
      <c r="HI32" s="68"/>
      <c r="HJ32" s="68"/>
      <c r="HK32" s="68"/>
      <c r="HL32" s="68"/>
      <c r="HM32" s="68"/>
      <c r="HN32" s="68"/>
      <c r="HO32" s="68"/>
      <c r="HP32" s="68"/>
      <c r="HQ32" s="68"/>
      <c r="HR32" s="68"/>
      <c r="HS32" s="68"/>
      <c r="HT32" s="68"/>
      <c r="HU32" s="68"/>
      <c r="HV32" s="68"/>
      <c r="HW32" s="68"/>
      <c r="HX32" s="68"/>
      <c r="HY32" s="68"/>
      <c r="HZ32" s="68"/>
      <c r="IA32" s="68"/>
      <c r="IB32" s="68"/>
      <c r="IC32" s="68"/>
      <c r="ID32" s="68"/>
      <c r="IE32" s="68"/>
      <c r="IF32" s="68"/>
      <c r="IG32" s="68"/>
      <c r="IH32" s="68"/>
      <c r="II32" s="68"/>
      <c r="IJ32" s="68"/>
      <c r="IK32" s="68"/>
      <c r="IL32" s="68"/>
      <c r="IM32" s="68"/>
      <c r="IN32" s="68"/>
      <c r="IO32" s="68"/>
      <c r="IP32" s="68"/>
      <c r="IQ32" s="68"/>
      <c r="IR32" s="68"/>
      <c r="IS32" s="68"/>
      <c r="IT32" s="68"/>
      <c r="IU32" s="68"/>
      <c r="IV32" s="68"/>
      <c r="IW32" s="68"/>
      <c r="IX32" s="68"/>
      <c r="IY32" s="68"/>
      <c r="IZ32" s="68"/>
    </row>
    <row r="33" spans="1:260" ht="15.75" customHeight="1">
      <c r="A33" s="147" t="s">
        <v>24</v>
      </c>
      <c r="B33" s="95"/>
      <c r="C33" s="95"/>
      <c r="D33" s="95"/>
      <c r="E33" s="96"/>
      <c r="F33" s="97" t="str">
        <f>IF(E33="","",VLOOKUP(E33,報名總表及收費!$I$29:$L$140,4))</f>
        <v/>
      </c>
      <c r="G33" s="98"/>
      <c r="H33" s="99" t="str">
        <f t="shared" ca="1" si="3"/>
        <v/>
      </c>
      <c r="I33" s="100"/>
      <c r="J33" s="99" t="str">
        <f t="shared" si="4"/>
        <v/>
      </c>
      <c r="K33" s="71"/>
      <c r="L33" s="72">
        <v>17</v>
      </c>
      <c r="M33" s="72">
        <f>COUNTIFS($E$25:$E$160,"=17")</f>
        <v>0</v>
      </c>
      <c r="N33" s="68" t="str">
        <f t="shared" si="5"/>
        <v>OK</v>
      </c>
      <c r="O33" s="68">
        <f>VLOOKUP(L33,報名總表及收費!$I$30:$K$118,2)</f>
        <v>14</v>
      </c>
      <c r="P33" s="63" t="str">
        <f>IF(VLOOKUP(L33,報名總表及收費!$I$30:$K$118,3)=0,"",VLOOKUP(L33,報名總表及收費!$I$30:$K$118,3,FALSE))</f>
        <v/>
      </c>
      <c r="Q33" s="101">
        <f t="shared" ca="1" si="6"/>
        <v>14</v>
      </c>
      <c r="R33" s="71" t="str">
        <f t="shared" si="7"/>
        <v/>
      </c>
      <c r="S33" s="71" t="str">
        <f t="shared" si="8"/>
        <v/>
      </c>
      <c r="T33" s="63" t="str">
        <f t="shared" si="9"/>
        <v/>
      </c>
      <c r="U33" s="68" t="str">
        <f t="shared" si="10"/>
        <v/>
      </c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  <c r="CT33" s="68"/>
      <c r="CU33" s="68"/>
      <c r="CV33" s="68"/>
      <c r="CW33" s="68"/>
      <c r="CX33" s="68"/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8"/>
      <c r="DL33" s="68"/>
      <c r="DM33" s="68"/>
      <c r="DN33" s="68"/>
      <c r="DO33" s="68"/>
      <c r="DP33" s="68"/>
      <c r="DQ33" s="68"/>
      <c r="DR33" s="68"/>
      <c r="DS33" s="68"/>
      <c r="DT33" s="68"/>
      <c r="DU33" s="68"/>
      <c r="DV33" s="68"/>
      <c r="DW33" s="68"/>
      <c r="DX33" s="68"/>
      <c r="DY33" s="68"/>
      <c r="DZ33" s="68"/>
      <c r="EA33" s="68"/>
      <c r="EB33" s="68"/>
      <c r="EC33" s="68"/>
      <c r="ED33" s="68"/>
      <c r="EE33" s="68"/>
      <c r="EF33" s="68"/>
      <c r="EG33" s="68"/>
      <c r="EH33" s="68"/>
      <c r="EI33" s="68"/>
      <c r="EJ33" s="68"/>
      <c r="EK33" s="68"/>
      <c r="EL33" s="68"/>
      <c r="EM33" s="68"/>
      <c r="EN33" s="68"/>
      <c r="EO33" s="68"/>
      <c r="EP33" s="68"/>
      <c r="EQ33" s="68"/>
      <c r="ER33" s="68"/>
      <c r="ES33" s="68"/>
      <c r="ET33" s="68"/>
      <c r="EU33" s="68"/>
      <c r="EV33" s="68"/>
      <c r="EW33" s="68"/>
      <c r="EX33" s="68"/>
      <c r="EY33" s="68"/>
      <c r="EZ33" s="68"/>
      <c r="FA33" s="68"/>
      <c r="FB33" s="68"/>
      <c r="FC33" s="68"/>
      <c r="FD33" s="68"/>
      <c r="FE33" s="68"/>
      <c r="FF33" s="68"/>
      <c r="FG33" s="68"/>
      <c r="FH33" s="68"/>
      <c r="FI33" s="68"/>
      <c r="FJ33" s="68"/>
      <c r="FK33" s="68"/>
      <c r="FL33" s="68"/>
      <c r="FM33" s="68"/>
      <c r="FN33" s="68"/>
      <c r="FO33" s="68"/>
      <c r="FP33" s="68"/>
      <c r="FQ33" s="68"/>
      <c r="FR33" s="68"/>
      <c r="FS33" s="68"/>
      <c r="FT33" s="68"/>
      <c r="FU33" s="68"/>
      <c r="FV33" s="68"/>
      <c r="FW33" s="68"/>
      <c r="FX33" s="68"/>
      <c r="FY33" s="68"/>
      <c r="FZ33" s="68"/>
      <c r="GA33" s="68"/>
      <c r="GB33" s="68"/>
      <c r="GC33" s="68"/>
      <c r="GD33" s="68"/>
      <c r="GE33" s="68"/>
      <c r="GF33" s="68"/>
      <c r="GG33" s="68"/>
      <c r="GH33" s="68"/>
      <c r="GI33" s="68"/>
      <c r="GJ33" s="68"/>
      <c r="GK33" s="68"/>
      <c r="GL33" s="68"/>
      <c r="GM33" s="68"/>
      <c r="GN33" s="68"/>
      <c r="GO33" s="68"/>
      <c r="GP33" s="68"/>
      <c r="GQ33" s="68"/>
      <c r="GR33" s="68"/>
      <c r="GS33" s="68"/>
      <c r="GT33" s="68"/>
      <c r="GU33" s="68"/>
      <c r="GV33" s="68"/>
      <c r="GW33" s="68"/>
      <c r="GX33" s="68"/>
      <c r="GY33" s="68"/>
      <c r="GZ33" s="68"/>
      <c r="HA33" s="68"/>
      <c r="HB33" s="68"/>
      <c r="HC33" s="68"/>
      <c r="HD33" s="68"/>
      <c r="HE33" s="68"/>
      <c r="HF33" s="68"/>
      <c r="HG33" s="68"/>
      <c r="HH33" s="68"/>
      <c r="HI33" s="68"/>
      <c r="HJ33" s="68"/>
      <c r="HK33" s="68"/>
      <c r="HL33" s="68"/>
      <c r="HM33" s="68"/>
      <c r="HN33" s="68"/>
      <c r="HO33" s="68"/>
      <c r="HP33" s="68"/>
      <c r="HQ33" s="68"/>
      <c r="HR33" s="68"/>
      <c r="HS33" s="68"/>
      <c r="HT33" s="68"/>
      <c r="HU33" s="68"/>
      <c r="HV33" s="68"/>
      <c r="HW33" s="68"/>
      <c r="HX33" s="68"/>
      <c r="HY33" s="68"/>
      <c r="HZ33" s="68"/>
      <c r="IA33" s="68"/>
      <c r="IB33" s="68"/>
      <c r="IC33" s="68"/>
      <c r="ID33" s="68"/>
      <c r="IE33" s="68"/>
      <c r="IF33" s="68"/>
      <c r="IG33" s="68"/>
      <c r="IH33" s="68"/>
      <c r="II33" s="68"/>
      <c r="IJ33" s="68"/>
      <c r="IK33" s="68"/>
      <c r="IL33" s="68"/>
      <c r="IM33" s="68"/>
      <c r="IN33" s="68"/>
      <c r="IO33" s="68"/>
      <c r="IP33" s="68"/>
      <c r="IQ33" s="68"/>
      <c r="IR33" s="68"/>
      <c r="IS33" s="68"/>
      <c r="IT33" s="68"/>
      <c r="IU33" s="68"/>
      <c r="IV33" s="68"/>
      <c r="IW33" s="68"/>
      <c r="IX33" s="68"/>
      <c r="IY33" s="68"/>
      <c r="IZ33" s="68"/>
    </row>
    <row r="34" spans="1:260" ht="15.75" customHeight="1">
      <c r="A34" s="147"/>
      <c r="B34" s="94" t="str">
        <f t="shared" ref="B34:D36" si="13">IF(B33=0,"",B33)</f>
        <v/>
      </c>
      <c r="C34" s="94" t="str">
        <f t="shared" si="13"/>
        <v/>
      </c>
      <c r="D34" s="94" t="str">
        <f t="shared" si="13"/>
        <v/>
      </c>
      <c r="E34" s="96"/>
      <c r="F34" s="97" t="str">
        <f>IF(E34="","",VLOOKUP(E34,報名總表及收費!$I$29:$L$140,4))</f>
        <v/>
      </c>
      <c r="G34" s="98"/>
      <c r="H34" s="99" t="str">
        <f t="shared" ca="1" si="3"/>
        <v/>
      </c>
      <c r="I34" s="100"/>
      <c r="J34" s="99" t="str">
        <f t="shared" si="4"/>
        <v/>
      </c>
      <c r="K34" s="71"/>
      <c r="L34" s="72">
        <v>19</v>
      </c>
      <c r="M34" s="72">
        <f>COUNTIFS($E$25:$E$160,"=19")</f>
        <v>0</v>
      </c>
      <c r="N34" s="68" t="str">
        <f t="shared" si="5"/>
        <v>OK</v>
      </c>
      <c r="O34" s="68" t="str">
        <f>VLOOKUP(L34,報名總表及收費!$I$30:$K$118,2)</f>
        <v>15U</v>
      </c>
      <c r="P34" s="63" t="str">
        <f>IF(VLOOKUP(L34,報名總表及收費!$I$30:$K$118,3)=0,"",VLOOKUP(L34,報名總表及收費!$I$30:$K$118,3,FALSE))</f>
        <v/>
      </c>
      <c r="Q34" s="101" t="str">
        <f t="shared" ca="1" si="6"/>
        <v>15U</v>
      </c>
      <c r="R34" s="71" t="str">
        <f t="shared" si="7"/>
        <v/>
      </c>
      <c r="S34" s="71" t="e">
        <f t="shared" si="8"/>
        <v>#N/A</v>
      </c>
      <c r="T34" s="63" t="str">
        <f t="shared" si="9"/>
        <v/>
      </c>
      <c r="U34" s="68" t="e">
        <f t="shared" si="10"/>
        <v>#N/A</v>
      </c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  <c r="DL34" s="68"/>
      <c r="DM34" s="68"/>
      <c r="DN34" s="68"/>
      <c r="DO34" s="68"/>
      <c r="DP34" s="68"/>
      <c r="DQ34" s="68"/>
      <c r="DR34" s="68"/>
      <c r="DS34" s="68"/>
      <c r="DT34" s="68"/>
      <c r="DU34" s="68"/>
      <c r="DV34" s="68"/>
      <c r="DW34" s="68"/>
      <c r="DX34" s="68"/>
      <c r="DY34" s="68"/>
      <c r="DZ34" s="68"/>
      <c r="EA34" s="68"/>
      <c r="EB34" s="68"/>
      <c r="EC34" s="68"/>
      <c r="ED34" s="68"/>
      <c r="EE34" s="68"/>
      <c r="EF34" s="68"/>
      <c r="EG34" s="68"/>
      <c r="EH34" s="68"/>
      <c r="EI34" s="68"/>
      <c r="EJ34" s="68"/>
      <c r="EK34" s="68"/>
      <c r="EL34" s="68"/>
      <c r="EM34" s="68"/>
      <c r="EN34" s="68"/>
      <c r="EO34" s="68"/>
      <c r="EP34" s="68"/>
      <c r="EQ34" s="68"/>
      <c r="ER34" s="68"/>
      <c r="ES34" s="68"/>
      <c r="ET34" s="68"/>
      <c r="EU34" s="68"/>
      <c r="EV34" s="68"/>
      <c r="EW34" s="68"/>
      <c r="EX34" s="68"/>
      <c r="EY34" s="68"/>
      <c r="EZ34" s="68"/>
      <c r="FA34" s="68"/>
      <c r="FB34" s="68"/>
      <c r="FC34" s="68"/>
      <c r="FD34" s="68"/>
      <c r="FE34" s="68"/>
      <c r="FF34" s="68"/>
      <c r="FG34" s="68"/>
      <c r="FH34" s="68"/>
      <c r="FI34" s="68"/>
      <c r="FJ34" s="68"/>
      <c r="FK34" s="68"/>
      <c r="FL34" s="68"/>
      <c r="FM34" s="68"/>
      <c r="FN34" s="68"/>
      <c r="FO34" s="68"/>
      <c r="FP34" s="68"/>
      <c r="FQ34" s="68"/>
      <c r="FR34" s="68"/>
      <c r="FS34" s="68"/>
      <c r="FT34" s="68"/>
      <c r="FU34" s="68"/>
      <c r="FV34" s="68"/>
      <c r="FW34" s="68"/>
      <c r="FX34" s="68"/>
      <c r="FY34" s="68"/>
      <c r="FZ34" s="68"/>
      <c r="GA34" s="68"/>
      <c r="GB34" s="68"/>
      <c r="GC34" s="68"/>
      <c r="GD34" s="68"/>
      <c r="GE34" s="68"/>
      <c r="GF34" s="68"/>
      <c r="GG34" s="68"/>
      <c r="GH34" s="68"/>
      <c r="GI34" s="68"/>
      <c r="GJ34" s="68"/>
      <c r="GK34" s="68"/>
      <c r="GL34" s="68"/>
      <c r="GM34" s="68"/>
      <c r="GN34" s="68"/>
      <c r="GO34" s="68"/>
      <c r="GP34" s="68"/>
      <c r="GQ34" s="68"/>
      <c r="GR34" s="68"/>
      <c r="GS34" s="68"/>
      <c r="GT34" s="68"/>
      <c r="GU34" s="68"/>
      <c r="GV34" s="68"/>
      <c r="GW34" s="68"/>
      <c r="GX34" s="68"/>
      <c r="GY34" s="68"/>
      <c r="GZ34" s="68"/>
      <c r="HA34" s="68"/>
      <c r="HB34" s="68"/>
      <c r="HC34" s="68"/>
      <c r="HD34" s="68"/>
      <c r="HE34" s="68"/>
      <c r="HF34" s="68"/>
      <c r="HG34" s="68"/>
      <c r="HH34" s="68"/>
      <c r="HI34" s="68"/>
      <c r="HJ34" s="68"/>
      <c r="HK34" s="68"/>
      <c r="HL34" s="68"/>
      <c r="HM34" s="68"/>
      <c r="HN34" s="68"/>
      <c r="HO34" s="68"/>
      <c r="HP34" s="68"/>
      <c r="HQ34" s="68"/>
      <c r="HR34" s="68"/>
      <c r="HS34" s="68"/>
      <c r="HT34" s="68"/>
      <c r="HU34" s="68"/>
      <c r="HV34" s="68"/>
      <c r="HW34" s="68"/>
      <c r="HX34" s="68"/>
      <c r="HY34" s="68"/>
      <c r="HZ34" s="68"/>
      <c r="IA34" s="68"/>
      <c r="IB34" s="68"/>
      <c r="IC34" s="68"/>
      <c r="ID34" s="68"/>
      <c r="IE34" s="68"/>
      <c r="IF34" s="68"/>
      <c r="IG34" s="68"/>
      <c r="IH34" s="68"/>
      <c r="II34" s="68"/>
      <c r="IJ34" s="68"/>
      <c r="IK34" s="68"/>
      <c r="IL34" s="68"/>
      <c r="IM34" s="68"/>
      <c r="IN34" s="68"/>
      <c r="IO34" s="68"/>
      <c r="IP34" s="68"/>
      <c r="IQ34" s="68"/>
      <c r="IR34" s="68"/>
      <c r="IS34" s="68"/>
      <c r="IT34" s="68"/>
      <c r="IU34" s="68"/>
      <c r="IV34" s="68"/>
      <c r="IW34" s="68"/>
      <c r="IX34" s="68"/>
      <c r="IY34" s="68"/>
      <c r="IZ34" s="68"/>
    </row>
    <row r="35" spans="1:260" ht="15.75" customHeight="1">
      <c r="A35" s="147"/>
      <c r="B35" s="94" t="str">
        <f t="shared" si="13"/>
        <v/>
      </c>
      <c r="C35" s="94" t="str">
        <f t="shared" si="13"/>
        <v/>
      </c>
      <c r="D35" s="94" t="str">
        <f t="shared" si="13"/>
        <v/>
      </c>
      <c r="E35" s="96"/>
      <c r="F35" s="97" t="str">
        <f>IF(E35="","",VLOOKUP(E35,報名總表及收費!$I$29:$L$140,4))</f>
        <v/>
      </c>
      <c r="G35" s="98"/>
      <c r="H35" s="99" t="str">
        <f t="shared" ca="1" si="3"/>
        <v/>
      </c>
      <c r="I35" s="100"/>
      <c r="J35" s="99" t="str">
        <f t="shared" si="4"/>
        <v/>
      </c>
      <c r="K35" s="71"/>
      <c r="L35" s="72">
        <v>21</v>
      </c>
      <c r="M35" s="72">
        <f>COUNTIFS($E$25:$E$160,"=21")</f>
        <v>0</v>
      </c>
      <c r="N35" s="68" t="str">
        <f t="shared" si="5"/>
        <v>OK</v>
      </c>
      <c r="O35" s="68">
        <f>VLOOKUP(L35,報名總表及收費!$I$30:$K$118,2)</f>
        <v>14</v>
      </c>
      <c r="P35" s="63" t="str">
        <f>IF(VLOOKUP(L35,報名總表及收費!$I$30:$K$118,3)=0,"",VLOOKUP(L35,報名總表及收費!$I$30:$K$118,3,FALSE))</f>
        <v/>
      </c>
      <c r="Q35" s="101">
        <f t="shared" ca="1" si="6"/>
        <v>14</v>
      </c>
      <c r="R35" s="71" t="str">
        <f t="shared" si="7"/>
        <v/>
      </c>
      <c r="S35" s="71" t="e">
        <f t="shared" si="8"/>
        <v>#N/A</v>
      </c>
      <c r="T35" s="63" t="str">
        <f t="shared" si="9"/>
        <v/>
      </c>
      <c r="U35" s="68" t="e">
        <f t="shared" si="10"/>
        <v>#N/A</v>
      </c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8"/>
      <c r="DL35" s="68"/>
      <c r="DM35" s="68"/>
      <c r="DN35" s="68"/>
      <c r="DO35" s="68"/>
      <c r="DP35" s="68"/>
      <c r="DQ35" s="68"/>
      <c r="DR35" s="68"/>
      <c r="DS35" s="68"/>
      <c r="DT35" s="68"/>
      <c r="DU35" s="68"/>
      <c r="DV35" s="68"/>
      <c r="DW35" s="68"/>
      <c r="DX35" s="68"/>
      <c r="DY35" s="68"/>
      <c r="DZ35" s="68"/>
      <c r="EA35" s="68"/>
      <c r="EB35" s="68"/>
      <c r="EC35" s="68"/>
      <c r="ED35" s="68"/>
      <c r="EE35" s="68"/>
      <c r="EF35" s="68"/>
      <c r="EG35" s="68"/>
      <c r="EH35" s="68"/>
      <c r="EI35" s="68"/>
      <c r="EJ35" s="68"/>
      <c r="EK35" s="68"/>
      <c r="EL35" s="68"/>
      <c r="EM35" s="68"/>
      <c r="EN35" s="68"/>
      <c r="EO35" s="68"/>
      <c r="EP35" s="68"/>
      <c r="EQ35" s="68"/>
      <c r="ER35" s="68"/>
      <c r="ES35" s="68"/>
      <c r="ET35" s="68"/>
      <c r="EU35" s="68"/>
      <c r="EV35" s="68"/>
      <c r="EW35" s="68"/>
      <c r="EX35" s="68"/>
      <c r="EY35" s="68"/>
      <c r="EZ35" s="68"/>
      <c r="FA35" s="68"/>
      <c r="FB35" s="68"/>
      <c r="FC35" s="68"/>
      <c r="FD35" s="68"/>
      <c r="FE35" s="68"/>
      <c r="FF35" s="68"/>
      <c r="FG35" s="68"/>
      <c r="FH35" s="68"/>
      <c r="FI35" s="68"/>
      <c r="FJ35" s="68"/>
      <c r="FK35" s="68"/>
      <c r="FL35" s="68"/>
      <c r="FM35" s="68"/>
      <c r="FN35" s="68"/>
      <c r="FO35" s="68"/>
      <c r="FP35" s="68"/>
      <c r="FQ35" s="68"/>
      <c r="FR35" s="68"/>
      <c r="FS35" s="68"/>
      <c r="FT35" s="68"/>
      <c r="FU35" s="68"/>
      <c r="FV35" s="68"/>
      <c r="FW35" s="68"/>
      <c r="FX35" s="68"/>
      <c r="FY35" s="68"/>
      <c r="FZ35" s="68"/>
      <c r="GA35" s="68"/>
      <c r="GB35" s="68"/>
      <c r="GC35" s="68"/>
      <c r="GD35" s="68"/>
      <c r="GE35" s="68"/>
      <c r="GF35" s="68"/>
      <c r="GG35" s="68"/>
      <c r="GH35" s="68"/>
      <c r="GI35" s="68"/>
      <c r="GJ35" s="68"/>
      <c r="GK35" s="68"/>
      <c r="GL35" s="68"/>
      <c r="GM35" s="68"/>
      <c r="GN35" s="68"/>
      <c r="GO35" s="68"/>
      <c r="GP35" s="68"/>
      <c r="GQ35" s="68"/>
      <c r="GR35" s="68"/>
      <c r="GS35" s="68"/>
      <c r="GT35" s="68"/>
      <c r="GU35" s="68"/>
      <c r="GV35" s="68"/>
      <c r="GW35" s="68"/>
      <c r="GX35" s="68"/>
      <c r="GY35" s="68"/>
      <c r="GZ35" s="68"/>
      <c r="HA35" s="68"/>
      <c r="HB35" s="68"/>
      <c r="HC35" s="68"/>
      <c r="HD35" s="68"/>
      <c r="HE35" s="68"/>
      <c r="HF35" s="68"/>
      <c r="HG35" s="68"/>
      <c r="HH35" s="68"/>
      <c r="HI35" s="68"/>
      <c r="HJ35" s="68"/>
      <c r="HK35" s="68"/>
      <c r="HL35" s="68"/>
      <c r="HM35" s="68"/>
      <c r="HN35" s="68"/>
      <c r="HO35" s="68"/>
      <c r="HP35" s="68"/>
      <c r="HQ35" s="68"/>
      <c r="HR35" s="68"/>
      <c r="HS35" s="68"/>
      <c r="HT35" s="68"/>
      <c r="HU35" s="68"/>
      <c r="HV35" s="68"/>
      <c r="HW35" s="68"/>
      <c r="HX35" s="68"/>
      <c r="HY35" s="68"/>
      <c r="HZ35" s="68"/>
      <c r="IA35" s="68"/>
      <c r="IB35" s="68"/>
      <c r="IC35" s="68"/>
      <c r="ID35" s="68"/>
      <c r="IE35" s="68"/>
      <c r="IF35" s="68"/>
      <c r="IG35" s="68"/>
      <c r="IH35" s="68"/>
      <c r="II35" s="68"/>
      <c r="IJ35" s="68"/>
      <c r="IK35" s="68"/>
      <c r="IL35" s="68"/>
      <c r="IM35" s="68"/>
      <c r="IN35" s="68"/>
      <c r="IO35" s="68"/>
      <c r="IP35" s="68"/>
      <c r="IQ35" s="68"/>
      <c r="IR35" s="68"/>
      <c r="IS35" s="68"/>
      <c r="IT35" s="68"/>
      <c r="IU35" s="68"/>
      <c r="IV35" s="68"/>
      <c r="IW35" s="68"/>
      <c r="IX35" s="68"/>
      <c r="IY35" s="68"/>
      <c r="IZ35" s="68"/>
    </row>
    <row r="36" spans="1:260" ht="15.75" customHeight="1">
      <c r="A36" s="147"/>
      <c r="B36" s="94" t="str">
        <f t="shared" si="13"/>
        <v/>
      </c>
      <c r="C36" s="94" t="str">
        <f t="shared" si="13"/>
        <v/>
      </c>
      <c r="D36" s="94" t="str">
        <f t="shared" si="13"/>
        <v/>
      </c>
      <c r="E36" s="96"/>
      <c r="F36" s="97" t="str">
        <f>IF(E36="","",VLOOKUP(E36,報名總表及收費!$I$29:$L$140,4))</f>
        <v/>
      </c>
      <c r="G36" s="98"/>
      <c r="H36" s="99" t="str">
        <f t="shared" ca="1" si="3"/>
        <v/>
      </c>
      <c r="I36" s="100"/>
      <c r="J36" s="99" t="str">
        <f t="shared" si="4"/>
        <v/>
      </c>
      <c r="K36" s="71"/>
      <c r="L36" s="72">
        <v>23</v>
      </c>
      <c r="M36" s="72">
        <f>COUNTIFS($E$25:$E$160,"=23")</f>
        <v>0</v>
      </c>
      <c r="N36" s="68" t="str">
        <f t="shared" si="5"/>
        <v>OK</v>
      </c>
      <c r="O36" s="68" t="str">
        <f>VLOOKUP(L36,報名總表及收費!$I$30:$K$118,2)</f>
        <v>15U</v>
      </c>
      <c r="P36" s="63" t="str">
        <f>IF(VLOOKUP(L36,報名總表及收費!$I$30:$K$118,3)=0,"",VLOOKUP(L36,報名總表及收費!$I$30:$K$118,3,FALSE))</f>
        <v/>
      </c>
      <c r="Q36" s="101" t="str">
        <f t="shared" ca="1" si="6"/>
        <v>15U</v>
      </c>
      <c r="R36" s="71" t="str">
        <f t="shared" si="7"/>
        <v/>
      </c>
      <c r="S36" s="71" t="e">
        <f t="shared" si="8"/>
        <v>#N/A</v>
      </c>
      <c r="T36" s="63" t="str">
        <f t="shared" si="9"/>
        <v/>
      </c>
      <c r="U36" s="68" t="e">
        <f t="shared" si="10"/>
        <v>#N/A</v>
      </c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8"/>
      <c r="DL36" s="68"/>
      <c r="DM36" s="68"/>
      <c r="DN36" s="68"/>
      <c r="DO36" s="68"/>
      <c r="DP36" s="68"/>
      <c r="DQ36" s="68"/>
      <c r="DR36" s="68"/>
      <c r="DS36" s="68"/>
      <c r="DT36" s="68"/>
      <c r="DU36" s="68"/>
      <c r="DV36" s="68"/>
      <c r="DW36" s="68"/>
      <c r="DX36" s="68"/>
      <c r="DY36" s="68"/>
      <c r="DZ36" s="68"/>
      <c r="EA36" s="68"/>
      <c r="EB36" s="68"/>
      <c r="EC36" s="68"/>
      <c r="ED36" s="68"/>
      <c r="EE36" s="68"/>
      <c r="EF36" s="68"/>
      <c r="EG36" s="68"/>
      <c r="EH36" s="68"/>
      <c r="EI36" s="68"/>
      <c r="EJ36" s="68"/>
      <c r="EK36" s="68"/>
      <c r="EL36" s="68"/>
      <c r="EM36" s="68"/>
      <c r="EN36" s="68"/>
      <c r="EO36" s="68"/>
      <c r="EP36" s="68"/>
      <c r="EQ36" s="68"/>
      <c r="ER36" s="68"/>
      <c r="ES36" s="68"/>
      <c r="ET36" s="68"/>
      <c r="EU36" s="68"/>
      <c r="EV36" s="68"/>
      <c r="EW36" s="68"/>
      <c r="EX36" s="68"/>
      <c r="EY36" s="68"/>
      <c r="EZ36" s="68"/>
      <c r="FA36" s="68"/>
      <c r="FB36" s="68"/>
      <c r="FC36" s="68"/>
      <c r="FD36" s="68"/>
      <c r="FE36" s="68"/>
      <c r="FF36" s="68"/>
      <c r="FG36" s="68"/>
      <c r="FH36" s="68"/>
      <c r="FI36" s="68"/>
      <c r="FJ36" s="68"/>
      <c r="FK36" s="68"/>
      <c r="FL36" s="68"/>
      <c r="FM36" s="68"/>
      <c r="FN36" s="68"/>
      <c r="FO36" s="68"/>
      <c r="FP36" s="68"/>
      <c r="FQ36" s="68"/>
      <c r="FR36" s="68"/>
      <c r="FS36" s="68"/>
      <c r="FT36" s="68"/>
      <c r="FU36" s="68"/>
      <c r="FV36" s="68"/>
      <c r="FW36" s="68"/>
      <c r="FX36" s="68"/>
      <c r="FY36" s="68"/>
      <c r="FZ36" s="68"/>
      <c r="GA36" s="68"/>
      <c r="GB36" s="68"/>
      <c r="GC36" s="68"/>
      <c r="GD36" s="68"/>
      <c r="GE36" s="68"/>
      <c r="GF36" s="68"/>
      <c r="GG36" s="68"/>
      <c r="GH36" s="68"/>
      <c r="GI36" s="68"/>
      <c r="GJ36" s="68"/>
      <c r="GK36" s="68"/>
      <c r="GL36" s="68"/>
      <c r="GM36" s="68"/>
      <c r="GN36" s="68"/>
      <c r="GO36" s="68"/>
      <c r="GP36" s="68"/>
      <c r="GQ36" s="68"/>
      <c r="GR36" s="68"/>
      <c r="GS36" s="68"/>
      <c r="GT36" s="68"/>
      <c r="GU36" s="68"/>
      <c r="GV36" s="68"/>
      <c r="GW36" s="68"/>
      <c r="GX36" s="68"/>
      <c r="GY36" s="68"/>
      <c r="GZ36" s="68"/>
      <c r="HA36" s="68"/>
      <c r="HB36" s="68"/>
      <c r="HC36" s="68"/>
      <c r="HD36" s="68"/>
      <c r="HE36" s="68"/>
      <c r="HF36" s="68"/>
      <c r="HG36" s="68"/>
      <c r="HH36" s="68"/>
      <c r="HI36" s="68"/>
      <c r="HJ36" s="68"/>
      <c r="HK36" s="68"/>
      <c r="HL36" s="68"/>
      <c r="HM36" s="68"/>
      <c r="HN36" s="68"/>
      <c r="HO36" s="68"/>
      <c r="HP36" s="68"/>
      <c r="HQ36" s="68"/>
      <c r="HR36" s="68"/>
      <c r="HS36" s="68"/>
      <c r="HT36" s="68"/>
      <c r="HU36" s="68"/>
      <c r="HV36" s="68"/>
      <c r="HW36" s="68"/>
      <c r="HX36" s="68"/>
      <c r="HY36" s="68"/>
      <c r="HZ36" s="68"/>
      <c r="IA36" s="68"/>
      <c r="IB36" s="68"/>
      <c r="IC36" s="68"/>
      <c r="ID36" s="68"/>
      <c r="IE36" s="68"/>
      <c r="IF36" s="68"/>
      <c r="IG36" s="68"/>
      <c r="IH36" s="68"/>
      <c r="II36" s="68"/>
      <c r="IJ36" s="68"/>
      <c r="IK36" s="68"/>
      <c r="IL36" s="68"/>
      <c r="IM36" s="68"/>
      <c r="IN36" s="68"/>
      <c r="IO36" s="68"/>
      <c r="IP36" s="68"/>
      <c r="IQ36" s="68"/>
      <c r="IR36" s="68"/>
      <c r="IS36" s="68"/>
      <c r="IT36" s="68"/>
      <c r="IU36" s="68"/>
      <c r="IV36" s="68"/>
      <c r="IW36" s="68"/>
      <c r="IX36" s="68"/>
      <c r="IY36" s="68"/>
      <c r="IZ36" s="68"/>
    </row>
    <row r="37" spans="1:260" ht="15.75" customHeight="1">
      <c r="A37" s="148" t="s">
        <v>25</v>
      </c>
      <c r="B37" s="104"/>
      <c r="C37" s="104"/>
      <c r="D37" s="104"/>
      <c r="E37" s="112"/>
      <c r="F37" s="105" t="str">
        <f>IF(E37="","",VLOOKUP(E37,報名總表及收費!$I$29:$L$140,4))</f>
        <v/>
      </c>
      <c r="G37" s="109"/>
      <c r="H37" s="107" t="str">
        <f t="shared" ca="1" si="3"/>
        <v/>
      </c>
      <c r="I37" s="108"/>
      <c r="J37" s="107" t="str">
        <f t="shared" si="4"/>
        <v/>
      </c>
      <c r="K37" s="71"/>
      <c r="L37" s="72">
        <v>25</v>
      </c>
      <c r="M37" s="72">
        <f>COUNTIFS($E$25:$E$160,"=25")</f>
        <v>0</v>
      </c>
      <c r="N37" s="68" t="str">
        <f t="shared" si="5"/>
        <v>OK</v>
      </c>
      <c r="O37" s="68">
        <f>VLOOKUP(L37,報名總表及收費!$I$30:$K$118,2)</f>
        <v>14</v>
      </c>
      <c r="P37" s="63" t="str">
        <f>IF(VLOOKUP(L37,報名總表及收費!$I$30:$K$118,3)=0,"",VLOOKUP(L37,報名總表及收費!$I$30:$K$118,3,FALSE))</f>
        <v/>
      </c>
      <c r="Q37" s="101">
        <f t="shared" ca="1" si="6"/>
        <v>14</v>
      </c>
      <c r="R37" s="71" t="str">
        <f t="shared" si="7"/>
        <v/>
      </c>
      <c r="S37" s="71" t="str">
        <f t="shared" si="8"/>
        <v/>
      </c>
      <c r="T37" s="63" t="str">
        <f t="shared" si="9"/>
        <v/>
      </c>
      <c r="U37" s="68" t="str">
        <f t="shared" si="10"/>
        <v/>
      </c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  <c r="CT37" s="68"/>
      <c r="CU37" s="68"/>
      <c r="CV37" s="68"/>
      <c r="CW37" s="68"/>
      <c r="CX37" s="68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8"/>
      <c r="DL37" s="68"/>
      <c r="DM37" s="68"/>
      <c r="DN37" s="68"/>
      <c r="DO37" s="68"/>
      <c r="DP37" s="68"/>
      <c r="DQ37" s="68"/>
      <c r="DR37" s="68"/>
      <c r="DS37" s="68"/>
      <c r="DT37" s="68"/>
      <c r="DU37" s="68"/>
      <c r="DV37" s="68"/>
      <c r="DW37" s="68"/>
      <c r="DX37" s="68"/>
      <c r="DY37" s="68"/>
      <c r="DZ37" s="68"/>
      <c r="EA37" s="68"/>
      <c r="EB37" s="68"/>
      <c r="EC37" s="68"/>
      <c r="ED37" s="68"/>
      <c r="EE37" s="68"/>
      <c r="EF37" s="68"/>
      <c r="EG37" s="68"/>
      <c r="EH37" s="68"/>
      <c r="EI37" s="68"/>
      <c r="EJ37" s="68"/>
      <c r="EK37" s="68"/>
      <c r="EL37" s="68"/>
      <c r="EM37" s="68"/>
      <c r="EN37" s="68"/>
      <c r="EO37" s="68"/>
      <c r="EP37" s="68"/>
      <c r="EQ37" s="68"/>
      <c r="ER37" s="68"/>
      <c r="ES37" s="68"/>
      <c r="ET37" s="68"/>
      <c r="EU37" s="68"/>
      <c r="EV37" s="68"/>
      <c r="EW37" s="68"/>
      <c r="EX37" s="68"/>
      <c r="EY37" s="68"/>
      <c r="EZ37" s="68"/>
      <c r="FA37" s="68"/>
      <c r="FB37" s="68"/>
      <c r="FC37" s="68"/>
      <c r="FD37" s="68"/>
      <c r="FE37" s="68"/>
      <c r="FF37" s="68"/>
      <c r="FG37" s="68"/>
      <c r="FH37" s="68"/>
      <c r="FI37" s="68"/>
      <c r="FJ37" s="68"/>
      <c r="FK37" s="68"/>
      <c r="FL37" s="68"/>
      <c r="FM37" s="68"/>
      <c r="FN37" s="68"/>
      <c r="FO37" s="68"/>
      <c r="FP37" s="68"/>
      <c r="FQ37" s="68"/>
      <c r="FR37" s="68"/>
      <c r="FS37" s="68"/>
      <c r="FT37" s="68"/>
      <c r="FU37" s="68"/>
      <c r="FV37" s="68"/>
      <c r="FW37" s="68"/>
      <c r="FX37" s="68"/>
      <c r="FY37" s="68"/>
      <c r="FZ37" s="68"/>
      <c r="GA37" s="68"/>
      <c r="GB37" s="68"/>
      <c r="GC37" s="68"/>
      <c r="GD37" s="68"/>
      <c r="GE37" s="68"/>
      <c r="GF37" s="68"/>
      <c r="GG37" s="68"/>
      <c r="GH37" s="68"/>
      <c r="GI37" s="68"/>
      <c r="GJ37" s="68"/>
      <c r="GK37" s="68"/>
      <c r="GL37" s="68"/>
      <c r="GM37" s="68"/>
      <c r="GN37" s="68"/>
      <c r="GO37" s="68"/>
      <c r="GP37" s="68"/>
      <c r="GQ37" s="68"/>
      <c r="GR37" s="68"/>
      <c r="GS37" s="68"/>
      <c r="GT37" s="68"/>
      <c r="GU37" s="68"/>
      <c r="GV37" s="68"/>
      <c r="GW37" s="68"/>
      <c r="GX37" s="68"/>
      <c r="GY37" s="68"/>
      <c r="GZ37" s="68"/>
      <c r="HA37" s="68"/>
      <c r="HB37" s="68"/>
      <c r="HC37" s="68"/>
      <c r="HD37" s="68"/>
      <c r="HE37" s="68"/>
      <c r="HF37" s="68"/>
      <c r="HG37" s="68"/>
      <c r="HH37" s="68"/>
      <c r="HI37" s="68"/>
      <c r="HJ37" s="68"/>
      <c r="HK37" s="68"/>
      <c r="HL37" s="68"/>
      <c r="HM37" s="68"/>
      <c r="HN37" s="68"/>
      <c r="HO37" s="68"/>
      <c r="HP37" s="68"/>
      <c r="HQ37" s="68"/>
      <c r="HR37" s="68"/>
      <c r="HS37" s="68"/>
      <c r="HT37" s="68"/>
      <c r="HU37" s="68"/>
      <c r="HV37" s="68"/>
      <c r="HW37" s="68"/>
      <c r="HX37" s="68"/>
      <c r="HY37" s="68"/>
      <c r="HZ37" s="68"/>
      <c r="IA37" s="68"/>
      <c r="IB37" s="68"/>
      <c r="IC37" s="68"/>
      <c r="ID37" s="68"/>
      <c r="IE37" s="68"/>
      <c r="IF37" s="68"/>
      <c r="IG37" s="68"/>
      <c r="IH37" s="68"/>
      <c r="II37" s="68"/>
      <c r="IJ37" s="68"/>
      <c r="IK37" s="68"/>
      <c r="IL37" s="68"/>
      <c r="IM37" s="68"/>
      <c r="IN37" s="68"/>
      <c r="IO37" s="68"/>
      <c r="IP37" s="68"/>
      <c r="IQ37" s="68"/>
      <c r="IR37" s="68"/>
      <c r="IS37" s="68"/>
      <c r="IT37" s="68"/>
      <c r="IU37" s="68"/>
      <c r="IV37" s="68"/>
      <c r="IW37" s="68"/>
      <c r="IX37" s="68"/>
      <c r="IY37" s="68"/>
      <c r="IZ37" s="68"/>
    </row>
    <row r="38" spans="1:260" ht="15.75" customHeight="1">
      <c r="A38" s="148"/>
      <c r="B38" s="103" t="str">
        <f t="shared" ref="B38:D40" si="14">IF(B37=0,"",B37)</f>
        <v/>
      </c>
      <c r="C38" s="103" t="str">
        <f t="shared" si="14"/>
        <v/>
      </c>
      <c r="D38" s="103" t="str">
        <f t="shared" si="14"/>
        <v/>
      </c>
      <c r="E38" s="112"/>
      <c r="F38" s="105" t="str">
        <f>IF(E38="","",VLOOKUP(E38,報名總表及收費!$I$29:$L$140,4))</f>
        <v/>
      </c>
      <c r="G38" s="109"/>
      <c r="H38" s="107" t="str">
        <f t="shared" ca="1" si="3"/>
        <v/>
      </c>
      <c r="I38" s="108"/>
      <c r="J38" s="107" t="str">
        <f t="shared" si="4"/>
        <v/>
      </c>
      <c r="K38" s="71"/>
      <c r="L38" s="72">
        <v>27</v>
      </c>
      <c r="M38" s="72">
        <f>COUNTIFS($E$25:$E$160,"=27")</f>
        <v>0</v>
      </c>
      <c r="N38" s="68" t="str">
        <f t="shared" si="5"/>
        <v>OK</v>
      </c>
      <c r="O38" s="68" t="str">
        <f>VLOOKUP(L38,報名總表及收費!$I$30:$K$118,2)</f>
        <v>15U</v>
      </c>
      <c r="P38" s="63" t="str">
        <f>IF(VLOOKUP(L38,報名總表及收費!$I$30:$K$118,3)=0,"",VLOOKUP(L38,報名總表及收費!$I$30:$K$118,3,FALSE))</f>
        <v/>
      </c>
      <c r="Q38" s="101" t="str">
        <f t="shared" ca="1" si="6"/>
        <v>15U</v>
      </c>
      <c r="R38" s="71" t="str">
        <f t="shared" si="7"/>
        <v/>
      </c>
      <c r="S38" s="71" t="e">
        <f t="shared" si="8"/>
        <v>#N/A</v>
      </c>
      <c r="T38" s="63" t="str">
        <f t="shared" si="9"/>
        <v/>
      </c>
      <c r="U38" s="68" t="e">
        <f t="shared" si="10"/>
        <v>#N/A</v>
      </c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  <c r="DL38" s="68"/>
      <c r="DM38" s="68"/>
      <c r="DN38" s="68"/>
      <c r="DO38" s="68"/>
      <c r="DP38" s="68"/>
      <c r="DQ38" s="68"/>
      <c r="DR38" s="68"/>
      <c r="DS38" s="68"/>
      <c r="DT38" s="68"/>
      <c r="DU38" s="68"/>
      <c r="DV38" s="68"/>
      <c r="DW38" s="68"/>
      <c r="DX38" s="68"/>
      <c r="DY38" s="68"/>
      <c r="DZ38" s="68"/>
      <c r="EA38" s="68"/>
      <c r="EB38" s="68"/>
      <c r="EC38" s="68"/>
      <c r="ED38" s="68"/>
      <c r="EE38" s="68"/>
      <c r="EF38" s="68"/>
      <c r="EG38" s="68"/>
      <c r="EH38" s="68"/>
      <c r="EI38" s="68"/>
      <c r="EJ38" s="68"/>
      <c r="EK38" s="68"/>
      <c r="EL38" s="68"/>
      <c r="EM38" s="68"/>
      <c r="EN38" s="68"/>
      <c r="EO38" s="68"/>
      <c r="EP38" s="68"/>
      <c r="EQ38" s="68"/>
      <c r="ER38" s="68"/>
      <c r="ES38" s="68"/>
      <c r="ET38" s="68"/>
      <c r="EU38" s="68"/>
      <c r="EV38" s="68"/>
      <c r="EW38" s="68"/>
      <c r="EX38" s="68"/>
      <c r="EY38" s="68"/>
      <c r="EZ38" s="68"/>
      <c r="FA38" s="68"/>
      <c r="FB38" s="68"/>
      <c r="FC38" s="68"/>
      <c r="FD38" s="68"/>
      <c r="FE38" s="68"/>
      <c r="FF38" s="68"/>
      <c r="FG38" s="68"/>
      <c r="FH38" s="68"/>
      <c r="FI38" s="68"/>
      <c r="FJ38" s="68"/>
      <c r="FK38" s="68"/>
      <c r="FL38" s="68"/>
      <c r="FM38" s="68"/>
      <c r="FN38" s="68"/>
      <c r="FO38" s="68"/>
      <c r="FP38" s="68"/>
      <c r="FQ38" s="68"/>
      <c r="FR38" s="68"/>
      <c r="FS38" s="68"/>
      <c r="FT38" s="68"/>
      <c r="FU38" s="68"/>
      <c r="FV38" s="68"/>
      <c r="FW38" s="68"/>
      <c r="FX38" s="68"/>
      <c r="FY38" s="68"/>
      <c r="FZ38" s="68"/>
      <c r="GA38" s="68"/>
      <c r="GB38" s="68"/>
      <c r="GC38" s="68"/>
      <c r="GD38" s="68"/>
      <c r="GE38" s="68"/>
      <c r="GF38" s="68"/>
      <c r="GG38" s="68"/>
      <c r="GH38" s="68"/>
      <c r="GI38" s="68"/>
      <c r="GJ38" s="68"/>
      <c r="GK38" s="68"/>
      <c r="GL38" s="68"/>
      <c r="GM38" s="68"/>
      <c r="GN38" s="68"/>
      <c r="GO38" s="68"/>
      <c r="GP38" s="68"/>
      <c r="GQ38" s="68"/>
      <c r="GR38" s="68"/>
      <c r="GS38" s="68"/>
      <c r="GT38" s="68"/>
      <c r="GU38" s="68"/>
      <c r="GV38" s="68"/>
      <c r="GW38" s="68"/>
      <c r="GX38" s="68"/>
      <c r="GY38" s="68"/>
      <c r="GZ38" s="68"/>
      <c r="HA38" s="68"/>
      <c r="HB38" s="68"/>
      <c r="HC38" s="68"/>
      <c r="HD38" s="68"/>
      <c r="HE38" s="68"/>
      <c r="HF38" s="68"/>
      <c r="HG38" s="68"/>
      <c r="HH38" s="68"/>
      <c r="HI38" s="68"/>
      <c r="HJ38" s="68"/>
      <c r="HK38" s="68"/>
      <c r="HL38" s="68"/>
      <c r="HM38" s="68"/>
      <c r="HN38" s="68"/>
      <c r="HO38" s="68"/>
      <c r="HP38" s="68"/>
      <c r="HQ38" s="68"/>
      <c r="HR38" s="68"/>
      <c r="HS38" s="68"/>
      <c r="HT38" s="68"/>
      <c r="HU38" s="68"/>
      <c r="HV38" s="68"/>
      <c r="HW38" s="68"/>
      <c r="HX38" s="68"/>
      <c r="HY38" s="68"/>
      <c r="HZ38" s="68"/>
      <c r="IA38" s="68"/>
      <c r="IB38" s="68"/>
      <c r="IC38" s="68"/>
      <c r="ID38" s="68"/>
      <c r="IE38" s="68"/>
      <c r="IF38" s="68"/>
      <c r="IG38" s="68"/>
      <c r="IH38" s="68"/>
      <c r="II38" s="68"/>
      <c r="IJ38" s="68"/>
      <c r="IK38" s="68"/>
      <c r="IL38" s="68"/>
      <c r="IM38" s="68"/>
      <c r="IN38" s="68"/>
      <c r="IO38" s="68"/>
      <c r="IP38" s="68"/>
      <c r="IQ38" s="68"/>
      <c r="IR38" s="68"/>
      <c r="IS38" s="68"/>
      <c r="IT38" s="68"/>
      <c r="IU38" s="68"/>
      <c r="IV38" s="68"/>
      <c r="IW38" s="68"/>
      <c r="IX38" s="68"/>
      <c r="IY38" s="68"/>
      <c r="IZ38" s="68"/>
    </row>
    <row r="39" spans="1:260" ht="15.75" customHeight="1">
      <c r="A39" s="148"/>
      <c r="B39" s="103" t="str">
        <f t="shared" si="14"/>
        <v/>
      </c>
      <c r="C39" s="103" t="str">
        <f t="shared" si="14"/>
        <v/>
      </c>
      <c r="D39" s="103" t="str">
        <f t="shared" si="14"/>
        <v/>
      </c>
      <c r="E39" s="112"/>
      <c r="F39" s="105" t="str">
        <f>IF(E39="","",VLOOKUP(E39,報名總表及收費!$I$29:$L$140,4))</f>
        <v/>
      </c>
      <c r="G39" s="109"/>
      <c r="H39" s="107" t="str">
        <f t="shared" ca="1" si="3"/>
        <v/>
      </c>
      <c r="I39" s="108"/>
      <c r="J39" s="107" t="str">
        <f t="shared" si="4"/>
        <v/>
      </c>
      <c r="K39" s="71"/>
      <c r="L39" s="72">
        <v>29</v>
      </c>
      <c r="M39" s="72">
        <f>COUNTIFS($E$25:$E$160,"=29")</f>
        <v>0</v>
      </c>
      <c r="N39" s="68" t="str">
        <f t="shared" si="5"/>
        <v>OK</v>
      </c>
      <c r="O39" s="68">
        <f>VLOOKUP(L39,報名總表及收費!$I$30:$K$118,2)</f>
        <v>14</v>
      </c>
      <c r="P39" s="63" t="str">
        <f>IF(VLOOKUP(L39,報名總表及收費!$I$30:$K$118,3)=0,"",VLOOKUP(L39,報名總表及收費!$I$30:$K$118,3,FALSE))</f>
        <v/>
      </c>
      <c r="Q39" s="101">
        <f t="shared" ca="1" si="6"/>
        <v>14</v>
      </c>
      <c r="R39" s="71" t="str">
        <f t="shared" si="7"/>
        <v/>
      </c>
      <c r="S39" s="71" t="e">
        <f t="shared" si="8"/>
        <v>#N/A</v>
      </c>
      <c r="T39" s="63" t="str">
        <f t="shared" si="9"/>
        <v/>
      </c>
      <c r="U39" s="68" t="e">
        <f t="shared" si="10"/>
        <v>#N/A</v>
      </c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8"/>
      <c r="BV39" s="68"/>
      <c r="BW39" s="68"/>
      <c r="BX39" s="68"/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8"/>
      <c r="CO39" s="68"/>
      <c r="CP39" s="68"/>
      <c r="CQ39" s="68"/>
      <c r="CR39" s="68"/>
      <c r="CS39" s="68"/>
      <c r="CT39" s="68"/>
      <c r="CU39" s="68"/>
      <c r="CV39" s="68"/>
      <c r="CW39" s="68"/>
      <c r="CX39" s="68"/>
      <c r="CY39" s="68"/>
      <c r="CZ39" s="68"/>
      <c r="DA39" s="68"/>
      <c r="DB39" s="68"/>
      <c r="DC39" s="68"/>
      <c r="DD39" s="68"/>
      <c r="DE39" s="68"/>
      <c r="DF39" s="68"/>
      <c r="DG39" s="68"/>
      <c r="DH39" s="68"/>
      <c r="DI39" s="68"/>
      <c r="DJ39" s="68"/>
      <c r="DK39" s="68"/>
      <c r="DL39" s="68"/>
      <c r="DM39" s="68"/>
      <c r="DN39" s="68"/>
      <c r="DO39" s="68"/>
      <c r="DP39" s="68"/>
      <c r="DQ39" s="68"/>
      <c r="DR39" s="68"/>
      <c r="DS39" s="68"/>
      <c r="DT39" s="68"/>
      <c r="DU39" s="68"/>
      <c r="DV39" s="68"/>
      <c r="DW39" s="68"/>
      <c r="DX39" s="68"/>
      <c r="DY39" s="68"/>
      <c r="DZ39" s="68"/>
      <c r="EA39" s="68"/>
      <c r="EB39" s="68"/>
      <c r="EC39" s="68"/>
      <c r="ED39" s="68"/>
      <c r="EE39" s="68"/>
      <c r="EF39" s="68"/>
      <c r="EG39" s="68"/>
      <c r="EH39" s="68"/>
      <c r="EI39" s="68"/>
      <c r="EJ39" s="68"/>
      <c r="EK39" s="68"/>
      <c r="EL39" s="68"/>
      <c r="EM39" s="68"/>
      <c r="EN39" s="68"/>
      <c r="EO39" s="68"/>
      <c r="EP39" s="68"/>
      <c r="EQ39" s="68"/>
      <c r="ER39" s="68"/>
      <c r="ES39" s="68"/>
      <c r="ET39" s="68"/>
      <c r="EU39" s="68"/>
      <c r="EV39" s="68"/>
      <c r="EW39" s="68"/>
      <c r="EX39" s="68"/>
      <c r="EY39" s="68"/>
      <c r="EZ39" s="68"/>
      <c r="FA39" s="68"/>
      <c r="FB39" s="68"/>
      <c r="FC39" s="68"/>
      <c r="FD39" s="68"/>
      <c r="FE39" s="68"/>
      <c r="FF39" s="68"/>
      <c r="FG39" s="68"/>
      <c r="FH39" s="68"/>
      <c r="FI39" s="68"/>
      <c r="FJ39" s="68"/>
      <c r="FK39" s="68"/>
      <c r="FL39" s="68"/>
      <c r="FM39" s="68"/>
      <c r="FN39" s="68"/>
      <c r="FO39" s="68"/>
      <c r="FP39" s="68"/>
      <c r="FQ39" s="68"/>
      <c r="FR39" s="68"/>
      <c r="FS39" s="68"/>
      <c r="FT39" s="68"/>
      <c r="FU39" s="68"/>
      <c r="FV39" s="68"/>
      <c r="FW39" s="68"/>
      <c r="FX39" s="68"/>
      <c r="FY39" s="68"/>
      <c r="FZ39" s="68"/>
      <c r="GA39" s="68"/>
      <c r="GB39" s="68"/>
      <c r="GC39" s="68"/>
      <c r="GD39" s="68"/>
      <c r="GE39" s="68"/>
      <c r="GF39" s="68"/>
      <c r="GG39" s="68"/>
      <c r="GH39" s="68"/>
      <c r="GI39" s="68"/>
      <c r="GJ39" s="68"/>
      <c r="GK39" s="68"/>
      <c r="GL39" s="68"/>
      <c r="GM39" s="68"/>
      <c r="GN39" s="68"/>
      <c r="GO39" s="68"/>
      <c r="GP39" s="68"/>
      <c r="GQ39" s="68"/>
      <c r="GR39" s="68"/>
      <c r="GS39" s="68"/>
      <c r="GT39" s="68"/>
      <c r="GU39" s="68"/>
      <c r="GV39" s="68"/>
      <c r="GW39" s="68"/>
      <c r="GX39" s="68"/>
      <c r="GY39" s="68"/>
      <c r="GZ39" s="68"/>
      <c r="HA39" s="68"/>
      <c r="HB39" s="68"/>
      <c r="HC39" s="68"/>
      <c r="HD39" s="68"/>
      <c r="HE39" s="68"/>
      <c r="HF39" s="68"/>
      <c r="HG39" s="68"/>
      <c r="HH39" s="68"/>
      <c r="HI39" s="68"/>
      <c r="HJ39" s="68"/>
      <c r="HK39" s="68"/>
      <c r="HL39" s="68"/>
      <c r="HM39" s="68"/>
      <c r="HN39" s="68"/>
      <c r="HO39" s="68"/>
      <c r="HP39" s="68"/>
      <c r="HQ39" s="68"/>
      <c r="HR39" s="68"/>
      <c r="HS39" s="68"/>
      <c r="HT39" s="68"/>
      <c r="HU39" s="68"/>
      <c r="HV39" s="68"/>
      <c r="HW39" s="68"/>
      <c r="HX39" s="68"/>
      <c r="HY39" s="68"/>
      <c r="HZ39" s="68"/>
      <c r="IA39" s="68"/>
      <c r="IB39" s="68"/>
      <c r="IC39" s="68"/>
      <c r="ID39" s="68"/>
      <c r="IE39" s="68"/>
      <c r="IF39" s="68"/>
      <c r="IG39" s="68"/>
      <c r="IH39" s="68"/>
      <c r="II39" s="68"/>
      <c r="IJ39" s="68"/>
      <c r="IK39" s="68"/>
      <c r="IL39" s="68"/>
      <c r="IM39" s="68"/>
      <c r="IN39" s="68"/>
      <c r="IO39" s="68"/>
      <c r="IP39" s="68"/>
      <c r="IQ39" s="68"/>
      <c r="IR39" s="68"/>
      <c r="IS39" s="68"/>
      <c r="IT39" s="68"/>
      <c r="IU39" s="68"/>
      <c r="IV39" s="68"/>
      <c r="IW39" s="68"/>
      <c r="IX39" s="68"/>
      <c r="IY39" s="68"/>
      <c r="IZ39" s="68"/>
    </row>
    <row r="40" spans="1:260" ht="15.75" customHeight="1">
      <c r="A40" s="148"/>
      <c r="B40" s="103" t="str">
        <f t="shared" si="14"/>
        <v/>
      </c>
      <c r="C40" s="103" t="str">
        <f t="shared" si="14"/>
        <v/>
      </c>
      <c r="D40" s="103" t="str">
        <f t="shared" si="14"/>
        <v/>
      </c>
      <c r="E40" s="112"/>
      <c r="F40" s="105" t="str">
        <f>IF(E40="","",VLOOKUP(E40,報名總表及收費!$I$29:$L$140,4))</f>
        <v/>
      </c>
      <c r="G40" s="109"/>
      <c r="H40" s="107" t="str">
        <f t="shared" ca="1" si="3"/>
        <v/>
      </c>
      <c r="I40" s="108"/>
      <c r="J40" s="107" t="str">
        <f t="shared" si="4"/>
        <v/>
      </c>
      <c r="K40" s="71"/>
      <c r="L40" s="72">
        <v>31</v>
      </c>
      <c r="M40" s="72">
        <f>COUNTIFS($E$25:$E$160,"=31")</f>
        <v>0</v>
      </c>
      <c r="N40" s="68" t="str">
        <f t="shared" si="5"/>
        <v>OK</v>
      </c>
      <c r="O40" s="68" t="str">
        <f>VLOOKUP(L40,報名總表及收費!$I$30:$K$118,2)</f>
        <v>15U</v>
      </c>
      <c r="P40" s="63" t="str">
        <f>IF(VLOOKUP(L40,報名總表及收費!$I$30:$K$118,3)=0,"",VLOOKUP(L40,報名總表及收費!$I$30:$K$118,3,FALSE))</f>
        <v/>
      </c>
      <c r="Q40" s="101" t="str">
        <f t="shared" ca="1" si="6"/>
        <v>15U</v>
      </c>
      <c r="R40" s="71" t="str">
        <f t="shared" si="7"/>
        <v/>
      </c>
      <c r="S40" s="71" t="e">
        <f t="shared" si="8"/>
        <v>#N/A</v>
      </c>
      <c r="T40" s="63" t="str">
        <f t="shared" si="9"/>
        <v/>
      </c>
      <c r="U40" s="68" t="e">
        <f t="shared" si="10"/>
        <v>#N/A</v>
      </c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  <c r="BR40" s="68"/>
      <c r="BS40" s="68"/>
      <c r="BT40" s="68"/>
      <c r="BU40" s="68"/>
      <c r="BV40" s="68"/>
      <c r="BW40" s="68"/>
      <c r="BX40" s="68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8"/>
      <c r="CO40" s="68"/>
      <c r="CP40" s="68"/>
      <c r="CQ40" s="68"/>
      <c r="CR40" s="68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8"/>
      <c r="DG40" s="68"/>
      <c r="DH40" s="68"/>
      <c r="DI40" s="68"/>
      <c r="DJ40" s="68"/>
      <c r="DK40" s="68"/>
      <c r="DL40" s="68"/>
      <c r="DM40" s="68"/>
      <c r="DN40" s="68"/>
      <c r="DO40" s="68"/>
      <c r="DP40" s="68"/>
      <c r="DQ40" s="68"/>
      <c r="DR40" s="68"/>
      <c r="DS40" s="68"/>
      <c r="DT40" s="68"/>
      <c r="DU40" s="68"/>
      <c r="DV40" s="68"/>
      <c r="DW40" s="68"/>
      <c r="DX40" s="68"/>
      <c r="DY40" s="68"/>
      <c r="DZ40" s="68"/>
      <c r="EA40" s="68"/>
      <c r="EB40" s="68"/>
      <c r="EC40" s="68"/>
      <c r="ED40" s="68"/>
      <c r="EE40" s="68"/>
      <c r="EF40" s="68"/>
      <c r="EG40" s="68"/>
      <c r="EH40" s="68"/>
      <c r="EI40" s="68"/>
      <c r="EJ40" s="68"/>
      <c r="EK40" s="68"/>
      <c r="EL40" s="68"/>
      <c r="EM40" s="68"/>
      <c r="EN40" s="68"/>
      <c r="EO40" s="68"/>
      <c r="EP40" s="68"/>
      <c r="EQ40" s="68"/>
      <c r="ER40" s="68"/>
      <c r="ES40" s="68"/>
      <c r="ET40" s="68"/>
      <c r="EU40" s="68"/>
      <c r="EV40" s="68"/>
      <c r="EW40" s="68"/>
      <c r="EX40" s="68"/>
      <c r="EY40" s="68"/>
      <c r="EZ40" s="68"/>
      <c r="FA40" s="68"/>
      <c r="FB40" s="68"/>
      <c r="FC40" s="68"/>
      <c r="FD40" s="68"/>
      <c r="FE40" s="68"/>
      <c r="FF40" s="68"/>
      <c r="FG40" s="68"/>
      <c r="FH40" s="68"/>
      <c r="FI40" s="68"/>
      <c r="FJ40" s="68"/>
      <c r="FK40" s="68"/>
      <c r="FL40" s="68"/>
      <c r="FM40" s="68"/>
      <c r="FN40" s="68"/>
      <c r="FO40" s="68"/>
      <c r="FP40" s="68"/>
      <c r="FQ40" s="68"/>
      <c r="FR40" s="68"/>
      <c r="FS40" s="68"/>
      <c r="FT40" s="68"/>
      <c r="FU40" s="68"/>
      <c r="FV40" s="68"/>
      <c r="FW40" s="68"/>
      <c r="FX40" s="68"/>
      <c r="FY40" s="68"/>
      <c r="FZ40" s="68"/>
      <c r="GA40" s="68"/>
      <c r="GB40" s="68"/>
      <c r="GC40" s="68"/>
      <c r="GD40" s="68"/>
      <c r="GE40" s="68"/>
      <c r="GF40" s="68"/>
      <c r="GG40" s="68"/>
      <c r="GH40" s="68"/>
      <c r="GI40" s="68"/>
      <c r="GJ40" s="68"/>
      <c r="GK40" s="68"/>
      <c r="GL40" s="68"/>
      <c r="GM40" s="68"/>
      <c r="GN40" s="68"/>
      <c r="GO40" s="68"/>
      <c r="GP40" s="68"/>
      <c r="GQ40" s="68"/>
      <c r="GR40" s="68"/>
      <c r="GS40" s="68"/>
      <c r="GT40" s="68"/>
      <c r="GU40" s="68"/>
      <c r="GV40" s="68"/>
      <c r="GW40" s="68"/>
      <c r="GX40" s="68"/>
      <c r="GY40" s="68"/>
      <c r="GZ40" s="68"/>
      <c r="HA40" s="68"/>
      <c r="HB40" s="68"/>
      <c r="HC40" s="68"/>
      <c r="HD40" s="68"/>
      <c r="HE40" s="68"/>
      <c r="HF40" s="68"/>
      <c r="HG40" s="68"/>
      <c r="HH40" s="68"/>
      <c r="HI40" s="68"/>
      <c r="HJ40" s="68"/>
      <c r="HK40" s="68"/>
      <c r="HL40" s="68"/>
      <c r="HM40" s="68"/>
      <c r="HN40" s="68"/>
      <c r="HO40" s="68"/>
      <c r="HP40" s="68"/>
      <c r="HQ40" s="68"/>
      <c r="HR40" s="68"/>
      <c r="HS40" s="68"/>
      <c r="HT40" s="68"/>
      <c r="HU40" s="68"/>
      <c r="HV40" s="68"/>
      <c r="HW40" s="68"/>
      <c r="HX40" s="68"/>
      <c r="HY40" s="68"/>
      <c r="HZ40" s="68"/>
      <c r="IA40" s="68"/>
      <c r="IB40" s="68"/>
      <c r="IC40" s="68"/>
      <c r="ID40" s="68"/>
      <c r="IE40" s="68"/>
      <c r="IF40" s="68"/>
      <c r="IG40" s="68"/>
      <c r="IH40" s="68"/>
      <c r="II40" s="68"/>
      <c r="IJ40" s="68"/>
      <c r="IK40" s="68"/>
      <c r="IL40" s="68"/>
      <c r="IM40" s="68"/>
      <c r="IN40" s="68"/>
      <c r="IO40" s="68"/>
      <c r="IP40" s="68"/>
      <c r="IQ40" s="68"/>
      <c r="IR40" s="68"/>
      <c r="IS40" s="68"/>
      <c r="IT40" s="68"/>
      <c r="IU40" s="68"/>
      <c r="IV40" s="68"/>
      <c r="IW40" s="68"/>
      <c r="IX40" s="68"/>
      <c r="IY40" s="68"/>
      <c r="IZ40" s="68"/>
    </row>
    <row r="41" spans="1:260" ht="15.75" customHeight="1">
      <c r="A41" s="147" t="s">
        <v>26</v>
      </c>
      <c r="B41" s="95"/>
      <c r="C41" s="95"/>
      <c r="D41" s="95"/>
      <c r="E41" s="96"/>
      <c r="F41" s="97" t="str">
        <f>IF(E41="","",VLOOKUP(E41,報名總表及收費!$I$29:$L$140,4))</f>
        <v/>
      </c>
      <c r="G41" s="98"/>
      <c r="H41" s="99" t="str">
        <f t="shared" ca="1" si="3"/>
        <v/>
      </c>
      <c r="I41" s="100"/>
      <c r="J41" s="99" t="str">
        <f t="shared" si="4"/>
        <v/>
      </c>
      <c r="K41" s="71"/>
      <c r="L41" s="72">
        <v>33</v>
      </c>
      <c r="M41" s="72">
        <f>COUNTIFS($E$25:$E$160,"=33")</f>
        <v>0</v>
      </c>
      <c r="N41" s="68" t="str">
        <f t="shared" si="5"/>
        <v>OK</v>
      </c>
      <c r="O41" s="68" t="str">
        <f>VLOOKUP(L41,報名總表及收費!$I$30:$K$118,2)</f>
        <v/>
      </c>
      <c r="P41" s="63" t="str">
        <f>IF(VLOOKUP(L41,報名總表及收費!$I$30:$K$118,3)=0,"",VLOOKUP(L41,報名總表及收費!$I$30:$K$118,3,FALSE))</f>
        <v/>
      </c>
      <c r="Q41" s="101" t="str">
        <f t="shared" ca="1" si="6"/>
        <v/>
      </c>
      <c r="R41" s="71" t="str">
        <f t="shared" si="7"/>
        <v/>
      </c>
      <c r="S41" s="71" t="str">
        <f t="shared" si="8"/>
        <v/>
      </c>
      <c r="T41" s="63" t="str">
        <f t="shared" si="9"/>
        <v/>
      </c>
      <c r="U41" s="68" t="str">
        <f t="shared" si="10"/>
        <v/>
      </c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  <c r="CQ41" s="68"/>
      <c r="CR41" s="68"/>
      <c r="CS41" s="68"/>
      <c r="CT41" s="68"/>
      <c r="CU41" s="68"/>
      <c r="CV41" s="68"/>
      <c r="CW41" s="68"/>
      <c r="CX41" s="68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8"/>
      <c r="DL41" s="68"/>
      <c r="DM41" s="68"/>
      <c r="DN41" s="68"/>
      <c r="DO41" s="68"/>
      <c r="DP41" s="68"/>
      <c r="DQ41" s="68"/>
      <c r="DR41" s="68"/>
      <c r="DS41" s="68"/>
      <c r="DT41" s="68"/>
      <c r="DU41" s="68"/>
      <c r="DV41" s="68"/>
      <c r="DW41" s="68"/>
      <c r="DX41" s="68"/>
      <c r="DY41" s="68"/>
      <c r="DZ41" s="68"/>
      <c r="EA41" s="68"/>
      <c r="EB41" s="68"/>
      <c r="EC41" s="68"/>
      <c r="ED41" s="68"/>
      <c r="EE41" s="68"/>
      <c r="EF41" s="68"/>
      <c r="EG41" s="68"/>
      <c r="EH41" s="68"/>
      <c r="EI41" s="68"/>
      <c r="EJ41" s="68"/>
      <c r="EK41" s="68"/>
      <c r="EL41" s="68"/>
      <c r="EM41" s="68"/>
      <c r="EN41" s="68"/>
      <c r="EO41" s="68"/>
      <c r="EP41" s="68"/>
      <c r="EQ41" s="68"/>
      <c r="ER41" s="68"/>
      <c r="ES41" s="68"/>
      <c r="ET41" s="68"/>
      <c r="EU41" s="68"/>
      <c r="EV41" s="68"/>
      <c r="EW41" s="68"/>
      <c r="EX41" s="68"/>
      <c r="EY41" s="68"/>
      <c r="EZ41" s="68"/>
      <c r="FA41" s="68"/>
      <c r="FB41" s="68"/>
      <c r="FC41" s="68"/>
      <c r="FD41" s="68"/>
      <c r="FE41" s="68"/>
      <c r="FF41" s="68"/>
      <c r="FG41" s="68"/>
      <c r="FH41" s="68"/>
      <c r="FI41" s="68"/>
      <c r="FJ41" s="68"/>
      <c r="FK41" s="68"/>
      <c r="FL41" s="68"/>
      <c r="FM41" s="68"/>
      <c r="FN41" s="68"/>
      <c r="FO41" s="68"/>
      <c r="FP41" s="68"/>
      <c r="FQ41" s="68"/>
      <c r="FR41" s="68"/>
      <c r="FS41" s="68"/>
      <c r="FT41" s="68"/>
      <c r="FU41" s="68"/>
      <c r="FV41" s="68"/>
      <c r="FW41" s="68"/>
      <c r="FX41" s="68"/>
      <c r="FY41" s="68"/>
      <c r="FZ41" s="68"/>
      <c r="GA41" s="68"/>
      <c r="GB41" s="68"/>
      <c r="GC41" s="68"/>
      <c r="GD41" s="68"/>
      <c r="GE41" s="68"/>
      <c r="GF41" s="68"/>
      <c r="GG41" s="68"/>
      <c r="GH41" s="68"/>
      <c r="GI41" s="68"/>
      <c r="GJ41" s="68"/>
      <c r="GK41" s="68"/>
      <c r="GL41" s="68"/>
      <c r="GM41" s="68"/>
      <c r="GN41" s="68"/>
      <c r="GO41" s="68"/>
      <c r="GP41" s="68"/>
      <c r="GQ41" s="68"/>
      <c r="GR41" s="68"/>
      <c r="GS41" s="68"/>
      <c r="GT41" s="68"/>
      <c r="GU41" s="68"/>
      <c r="GV41" s="68"/>
      <c r="GW41" s="68"/>
      <c r="GX41" s="68"/>
      <c r="GY41" s="68"/>
      <c r="GZ41" s="68"/>
      <c r="HA41" s="68"/>
      <c r="HB41" s="68"/>
      <c r="HC41" s="68"/>
      <c r="HD41" s="68"/>
      <c r="HE41" s="68"/>
      <c r="HF41" s="68"/>
      <c r="HG41" s="68"/>
      <c r="HH41" s="68"/>
      <c r="HI41" s="68"/>
      <c r="HJ41" s="68"/>
      <c r="HK41" s="68"/>
      <c r="HL41" s="68"/>
      <c r="HM41" s="68"/>
      <c r="HN41" s="68"/>
      <c r="HO41" s="68"/>
      <c r="HP41" s="68"/>
      <c r="HQ41" s="68"/>
      <c r="HR41" s="68"/>
      <c r="HS41" s="68"/>
      <c r="HT41" s="68"/>
      <c r="HU41" s="68"/>
      <c r="HV41" s="68"/>
      <c r="HW41" s="68"/>
      <c r="HX41" s="68"/>
      <c r="HY41" s="68"/>
      <c r="HZ41" s="68"/>
      <c r="IA41" s="68"/>
      <c r="IB41" s="68"/>
      <c r="IC41" s="68"/>
      <c r="ID41" s="68"/>
      <c r="IE41" s="68"/>
      <c r="IF41" s="68"/>
      <c r="IG41" s="68"/>
      <c r="IH41" s="68"/>
      <c r="II41" s="68"/>
      <c r="IJ41" s="68"/>
      <c r="IK41" s="68"/>
      <c r="IL41" s="68"/>
      <c r="IM41" s="68"/>
      <c r="IN41" s="68"/>
      <c r="IO41" s="68"/>
      <c r="IP41" s="68"/>
      <c r="IQ41" s="68"/>
      <c r="IR41" s="68"/>
      <c r="IS41" s="68"/>
      <c r="IT41" s="68"/>
      <c r="IU41" s="68"/>
      <c r="IV41" s="68"/>
      <c r="IW41" s="68"/>
      <c r="IX41" s="68"/>
      <c r="IY41" s="68"/>
      <c r="IZ41" s="68"/>
    </row>
    <row r="42" spans="1:260" ht="15.75" customHeight="1">
      <c r="A42" s="147"/>
      <c r="B42" s="94" t="str">
        <f t="shared" ref="B42:D44" si="15">IF(B41=0,"",B41)</f>
        <v/>
      </c>
      <c r="C42" s="94" t="str">
        <f t="shared" si="15"/>
        <v/>
      </c>
      <c r="D42" s="94" t="str">
        <f t="shared" si="15"/>
        <v/>
      </c>
      <c r="E42" s="96"/>
      <c r="F42" s="97" t="str">
        <f>IF(E42="","",VLOOKUP(E42,報名總表及收費!$I$29:$L$140,4))</f>
        <v/>
      </c>
      <c r="G42" s="98"/>
      <c r="H42" s="99" t="str">
        <f t="shared" ca="1" si="3"/>
        <v/>
      </c>
      <c r="I42" s="100"/>
      <c r="J42" s="99" t="str">
        <f t="shared" si="4"/>
        <v/>
      </c>
      <c r="K42" s="71"/>
      <c r="L42" s="72">
        <v>35</v>
      </c>
      <c r="M42" s="72">
        <f>COUNTIFS($E$25:$E$160,"=35")</f>
        <v>0</v>
      </c>
      <c r="N42" s="68" t="str">
        <f t="shared" si="5"/>
        <v>OK</v>
      </c>
      <c r="O42" s="68" t="str">
        <f>VLOOKUP(L42,報名總表及收費!$I$30:$K$118,2)</f>
        <v/>
      </c>
      <c r="P42" s="63" t="str">
        <f>IF(VLOOKUP(L42,報名總表及收費!$I$30:$K$118,3)=0,"",VLOOKUP(L42,報名總表及收費!$I$30:$K$118,3,FALSE))</f>
        <v/>
      </c>
      <c r="Q42" s="101" t="str">
        <f t="shared" ca="1" si="6"/>
        <v/>
      </c>
      <c r="R42" s="71" t="str">
        <f t="shared" si="7"/>
        <v/>
      </c>
      <c r="S42" s="71" t="e">
        <f t="shared" si="8"/>
        <v>#N/A</v>
      </c>
      <c r="T42" s="63" t="str">
        <f t="shared" si="9"/>
        <v/>
      </c>
      <c r="U42" s="68" t="e">
        <f t="shared" si="10"/>
        <v>#N/A</v>
      </c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  <c r="CQ42" s="68"/>
      <c r="CR42" s="68"/>
      <c r="CS42" s="68"/>
      <c r="CT42" s="68"/>
      <c r="CU42" s="68"/>
      <c r="CV42" s="68"/>
      <c r="CW42" s="68"/>
      <c r="CX42" s="68"/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8"/>
      <c r="DL42" s="68"/>
      <c r="DM42" s="68"/>
      <c r="DN42" s="68"/>
      <c r="DO42" s="68"/>
      <c r="DP42" s="68"/>
      <c r="DQ42" s="68"/>
      <c r="DR42" s="68"/>
      <c r="DS42" s="68"/>
      <c r="DT42" s="68"/>
      <c r="DU42" s="68"/>
      <c r="DV42" s="68"/>
      <c r="DW42" s="68"/>
      <c r="DX42" s="68"/>
      <c r="DY42" s="68"/>
      <c r="DZ42" s="68"/>
      <c r="EA42" s="68"/>
      <c r="EB42" s="68"/>
      <c r="EC42" s="68"/>
      <c r="ED42" s="68"/>
      <c r="EE42" s="68"/>
      <c r="EF42" s="68"/>
      <c r="EG42" s="68"/>
      <c r="EH42" s="68"/>
      <c r="EI42" s="68"/>
      <c r="EJ42" s="68"/>
      <c r="EK42" s="68"/>
      <c r="EL42" s="68"/>
      <c r="EM42" s="68"/>
      <c r="EN42" s="68"/>
      <c r="EO42" s="68"/>
      <c r="EP42" s="68"/>
      <c r="EQ42" s="68"/>
      <c r="ER42" s="68"/>
      <c r="ES42" s="68"/>
      <c r="ET42" s="68"/>
      <c r="EU42" s="68"/>
      <c r="EV42" s="68"/>
      <c r="EW42" s="68"/>
      <c r="EX42" s="68"/>
      <c r="EY42" s="68"/>
      <c r="EZ42" s="68"/>
      <c r="FA42" s="68"/>
      <c r="FB42" s="68"/>
      <c r="FC42" s="68"/>
      <c r="FD42" s="68"/>
      <c r="FE42" s="68"/>
      <c r="FF42" s="68"/>
      <c r="FG42" s="68"/>
      <c r="FH42" s="68"/>
      <c r="FI42" s="68"/>
      <c r="FJ42" s="68"/>
      <c r="FK42" s="68"/>
      <c r="FL42" s="68"/>
      <c r="FM42" s="68"/>
      <c r="FN42" s="68"/>
      <c r="FO42" s="68"/>
      <c r="FP42" s="68"/>
      <c r="FQ42" s="68"/>
      <c r="FR42" s="68"/>
      <c r="FS42" s="68"/>
      <c r="FT42" s="68"/>
      <c r="FU42" s="68"/>
      <c r="FV42" s="68"/>
      <c r="FW42" s="68"/>
      <c r="FX42" s="68"/>
      <c r="FY42" s="68"/>
      <c r="FZ42" s="68"/>
      <c r="GA42" s="68"/>
      <c r="GB42" s="68"/>
      <c r="GC42" s="68"/>
      <c r="GD42" s="68"/>
      <c r="GE42" s="68"/>
      <c r="GF42" s="68"/>
      <c r="GG42" s="68"/>
      <c r="GH42" s="68"/>
      <c r="GI42" s="68"/>
      <c r="GJ42" s="68"/>
      <c r="GK42" s="68"/>
      <c r="GL42" s="68"/>
      <c r="GM42" s="68"/>
      <c r="GN42" s="68"/>
      <c r="GO42" s="68"/>
      <c r="GP42" s="68"/>
      <c r="GQ42" s="68"/>
      <c r="GR42" s="68"/>
      <c r="GS42" s="68"/>
      <c r="GT42" s="68"/>
      <c r="GU42" s="68"/>
      <c r="GV42" s="68"/>
      <c r="GW42" s="68"/>
      <c r="GX42" s="68"/>
      <c r="GY42" s="68"/>
      <c r="GZ42" s="68"/>
      <c r="HA42" s="68"/>
      <c r="HB42" s="68"/>
      <c r="HC42" s="68"/>
      <c r="HD42" s="68"/>
      <c r="HE42" s="68"/>
      <c r="HF42" s="68"/>
      <c r="HG42" s="68"/>
      <c r="HH42" s="68"/>
      <c r="HI42" s="68"/>
      <c r="HJ42" s="68"/>
      <c r="HK42" s="68"/>
      <c r="HL42" s="68"/>
      <c r="HM42" s="68"/>
      <c r="HN42" s="68"/>
      <c r="HO42" s="68"/>
      <c r="HP42" s="68"/>
      <c r="HQ42" s="68"/>
      <c r="HR42" s="68"/>
      <c r="HS42" s="68"/>
      <c r="HT42" s="68"/>
      <c r="HU42" s="68"/>
      <c r="HV42" s="68"/>
      <c r="HW42" s="68"/>
      <c r="HX42" s="68"/>
      <c r="HY42" s="68"/>
      <c r="HZ42" s="68"/>
      <c r="IA42" s="68"/>
      <c r="IB42" s="68"/>
      <c r="IC42" s="68"/>
      <c r="ID42" s="68"/>
      <c r="IE42" s="68"/>
      <c r="IF42" s="68"/>
      <c r="IG42" s="68"/>
      <c r="IH42" s="68"/>
      <c r="II42" s="68"/>
      <c r="IJ42" s="68"/>
      <c r="IK42" s="68"/>
      <c r="IL42" s="68"/>
      <c r="IM42" s="68"/>
      <c r="IN42" s="68"/>
      <c r="IO42" s="68"/>
      <c r="IP42" s="68"/>
      <c r="IQ42" s="68"/>
      <c r="IR42" s="68"/>
      <c r="IS42" s="68"/>
      <c r="IT42" s="68"/>
      <c r="IU42" s="68"/>
      <c r="IV42" s="68"/>
      <c r="IW42" s="68"/>
      <c r="IX42" s="68"/>
      <c r="IY42" s="68"/>
      <c r="IZ42" s="68"/>
    </row>
    <row r="43" spans="1:260" ht="15.75" customHeight="1">
      <c r="A43" s="147"/>
      <c r="B43" s="94" t="str">
        <f t="shared" si="15"/>
        <v/>
      </c>
      <c r="C43" s="94" t="str">
        <f t="shared" si="15"/>
        <v/>
      </c>
      <c r="D43" s="94" t="str">
        <f t="shared" si="15"/>
        <v/>
      </c>
      <c r="E43" s="96"/>
      <c r="F43" s="97" t="str">
        <f>IF(E43="","",VLOOKUP(E43,報名總表及收費!$I$29:$L$140,4))</f>
        <v/>
      </c>
      <c r="G43" s="98"/>
      <c r="H43" s="99" t="str">
        <f t="shared" ca="1" si="3"/>
        <v/>
      </c>
      <c r="I43" s="100"/>
      <c r="J43" s="99" t="str">
        <f t="shared" si="4"/>
        <v/>
      </c>
      <c r="K43" s="71"/>
      <c r="L43" s="72">
        <v>37</v>
      </c>
      <c r="M43" s="72">
        <f>COUNTIFS($E$25:$E$160,"=37")</f>
        <v>0</v>
      </c>
      <c r="N43" s="68" t="str">
        <f t="shared" si="5"/>
        <v>OK</v>
      </c>
      <c r="O43" s="68">
        <f>VLOOKUP(L43,報名總表及收費!$I$30:$K$118,2)</f>
        <v>12</v>
      </c>
      <c r="P43" s="63" t="str">
        <f>IF(VLOOKUP(L43,報名總表及收費!$I$30:$K$118,3)=0,"",VLOOKUP(L43,報名總表及收費!$I$30:$K$118,3,FALSE))</f>
        <v/>
      </c>
      <c r="Q43" s="101">
        <f t="shared" ca="1" si="6"/>
        <v>12</v>
      </c>
      <c r="R43" s="71" t="str">
        <f t="shared" si="7"/>
        <v/>
      </c>
      <c r="S43" s="71" t="e">
        <f t="shared" si="8"/>
        <v>#N/A</v>
      </c>
      <c r="T43" s="63" t="str">
        <f t="shared" si="9"/>
        <v/>
      </c>
      <c r="U43" s="68" t="e">
        <f t="shared" si="10"/>
        <v>#N/A</v>
      </c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8"/>
      <c r="DL43" s="68"/>
      <c r="DM43" s="68"/>
      <c r="DN43" s="68"/>
      <c r="DO43" s="68"/>
      <c r="DP43" s="68"/>
      <c r="DQ43" s="68"/>
      <c r="DR43" s="68"/>
      <c r="DS43" s="68"/>
      <c r="DT43" s="68"/>
      <c r="DU43" s="68"/>
      <c r="DV43" s="68"/>
      <c r="DW43" s="68"/>
      <c r="DX43" s="68"/>
      <c r="DY43" s="68"/>
      <c r="DZ43" s="68"/>
      <c r="EA43" s="68"/>
      <c r="EB43" s="68"/>
      <c r="EC43" s="68"/>
      <c r="ED43" s="68"/>
      <c r="EE43" s="68"/>
      <c r="EF43" s="68"/>
      <c r="EG43" s="68"/>
      <c r="EH43" s="68"/>
      <c r="EI43" s="68"/>
      <c r="EJ43" s="68"/>
      <c r="EK43" s="68"/>
      <c r="EL43" s="68"/>
      <c r="EM43" s="68"/>
      <c r="EN43" s="68"/>
      <c r="EO43" s="68"/>
      <c r="EP43" s="68"/>
      <c r="EQ43" s="68"/>
      <c r="ER43" s="68"/>
      <c r="ES43" s="68"/>
      <c r="ET43" s="68"/>
      <c r="EU43" s="68"/>
      <c r="EV43" s="68"/>
      <c r="EW43" s="68"/>
      <c r="EX43" s="68"/>
      <c r="EY43" s="68"/>
      <c r="EZ43" s="68"/>
      <c r="FA43" s="68"/>
      <c r="FB43" s="68"/>
      <c r="FC43" s="68"/>
      <c r="FD43" s="68"/>
      <c r="FE43" s="68"/>
      <c r="FF43" s="68"/>
      <c r="FG43" s="68"/>
      <c r="FH43" s="68"/>
      <c r="FI43" s="68"/>
      <c r="FJ43" s="68"/>
      <c r="FK43" s="68"/>
      <c r="FL43" s="68"/>
      <c r="FM43" s="68"/>
      <c r="FN43" s="68"/>
      <c r="FO43" s="68"/>
      <c r="FP43" s="68"/>
      <c r="FQ43" s="68"/>
      <c r="FR43" s="68"/>
      <c r="FS43" s="68"/>
      <c r="FT43" s="68"/>
      <c r="FU43" s="68"/>
      <c r="FV43" s="68"/>
      <c r="FW43" s="68"/>
      <c r="FX43" s="68"/>
      <c r="FY43" s="68"/>
      <c r="FZ43" s="68"/>
      <c r="GA43" s="68"/>
      <c r="GB43" s="68"/>
      <c r="GC43" s="68"/>
      <c r="GD43" s="68"/>
      <c r="GE43" s="68"/>
      <c r="GF43" s="68"/>
      <c r="GG43" s="68"/>
      <c r="GH43" s="68"/>
      <c r="GI43" s="68"/>
      <c r="GJ43" s="68"/>
      <c r="GK43" s="68"/>
      <c r="GL43" s="68"/>
      <c r="GM43" s="68"/>
      <c r="GN43" s="68"/>
      <c r="GO43" s="68"/>
      <c r="GP43" s="68"/>
      <c r="GQ43" s="68"/>
      <c r="GR43" s="68"/>
      <c r="GS43" s="68"/>
      <c r="GT43" s="68"/>
      <c r="GU43" s="68"/>
      <c r="GV43" s="68"/>
      <c r="GW43" s="68"/>
      <c r="GX43" s="68"/>
      <c r="GY43" s="68"/>
      <c r="GZ43" s="68"/>
      <c r="HA43" s="68"/>
      <c r="HB43" s="68"/>
      <c r="HC43" s="68"/>
      <c r="HD43" s="68"/>
      <c r="HE43" s="68"/>
      <c r="HF43" s="68"/>
      <c r="HG43" s="68"/>
      <c r="HH43" s="68"/>
      <c r="HI43" s="68"/>
      <c r="HJ43" s="68"/>
      <c r="HK43" s="68"/>
      <c r="HL43" s="68"/>
      <c r="HM43" s="68"/>
      <c r="HN43" s="68"/>
      <c r="HO43" s="68"/>
      <c r="HP43" s="68"/>
      <c r="HQ43" s="68"/>
      <c r="HR43" s="68"/>
      <c r="HS43" s="68"/>
      <c r="HT43" s="68"/>
      <c r="HU43" s="68"/>
      <c r="HV43" s="68"/>
      <c r="HW43" s="68"/>
      <c r="HX43" s="68"/>
      <c r="HY43" s="68"/>
      <c r="HZ43" s="68"/>
      <c r="IA43" s="68"/>
      <c r="IB43" s="68"/>
      <c r="IC43" s="68"/>
      <c r="ID43" s="68"/>
      <c r="IE43" s="68"/>
      <c r="IF43" s="68"/>
      <c r="IG43" s="68"/>
      <c r="IH43" s="68"/>
      <c r="II43" s="68"/>
      <c r="IJ43" s="68"/>
      <c r="IK43" s="68"/>
      <c r="IL43" s="68"/>
      <c r="IM43" s="68"/>
      <c r="IN43" s="68"/>
      <c r="IO43" s="68"/>
      <c r="IP43" s="68"/>
      <c r="IQ43" s="68"/>
      <c r="IR43" s="68"/>
      <c r="IS43" s="68"/>
      <c r="IT43" s="68"/>
      <c r="IU43" s="68"/>
      <c r="IV43" s="68"/>
      <c r="IW43" s="68"/>
      <c r="IX43" s="68"/>
      <c r="IY43" s="68"/>
      <c r="IZ43" s="68"/>
    </row>
    <row r="44" spans="1:260" ht="15.75" customHeight="1">
      <c r="A44" s="147"/>
      <c r="B44" s="94" t="str">
        <f t="shared" si="15"/>
        <v/>
      </c>
      <c r="C44" s="94" t="str">
        <f t="shared" si="15"/>
        <v/>
      </c>
      <c r="D44" s="94" t="str">
        <f t="shared" si="15"/>
        <v/>
      </c>
      <c r="E44" s="96"/>
      <c r="F44" s="97" t="str">
        <f>IF(E44="","",VLOOKUP(E44,報名總表及收費!$I$29:$L$140,4))</f>
        <v/>
      </c>
      <c r="G44" s="98"/>
      <c r="H44" s="99" t="str">
        <f t="shared" ca="1" si="3"/>
        <v/>
      </c>
      <c r="I44" s="100"/>
      <c r="J44" s="99" t="str">
        <f t="shared" si="4"/>
        <v/>
      </c>
      <c r="K44" s="71"/>
      <c r="L44" s="72">
        <v>39</v>
      </c>
      <c r="M44" s="72">
        <f>COUNTIFS($E$25:$E$160,"=39")</f>
        <v>0</v>
      </c>
      <c r="N44" s="68" t="str">
        <f t="shared" si="5"/>
        <v>OK</v>
      </c>
      <c r="O44" s="68">
        <f>VLOOKUP(L44,報名總表及收費!$I$30:$K$118,2)</f>
        <v>13</v>
      </c>
      <c r="P44" s="63" t="str">
        <f>IF(VLOOKUP(L44,報名總表及收費!$I$30:$K$118,3)=0,"",VLOOKUP(L44,報名總表及收費!$I$30:$K$118,3,FALSE))</f>
        <v/>
      </c>
      <c r="Q44" s="101">
        <f t="shared" ca="1" si="6"/>
        <v>13</v>
      </c>
      <c r="R44" s="71" t="str">
        <f t="shared" si="7"/>
        <v/>
      </c>
      <c r="S44" s="71" t="e">
        <f t="shared" si="8"/>
        <v>#N/A</v>
      </c>
      <c r="T44" s="63" t="str">
        <f t="shared" si="9"/>
        <v/>
      </c>
      <c r="U44" s="68" t="e">
        <f t="shared" si="10"/>
        <v>#N/A</v>
      </c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8"/>
      <c r="AR44" s="68"/>
      <c r="AS44" s="68"/>
      <c r="AT44" s="68"/>
      <c r="AU44" s="68"/>
      <c r="AV44" s="68"/>
      <c r="AW44" s="68"/>
      <c r="AX44" s="68"/>
      <c r="AY44" s="68"/>
      <c r="AZ44" s="68"/>
      <c r="BA44" s="68"/>
      <c r="BB44" s="68"/>
      <c r="BC44" s="68"/>
      <c r="BD44" s="68"/>
      <c r="BE44" s="68"/>
      <c r="BF44" s="68"/>
      <c r="BG44" s="68"/>
      <c r="BH44" s="68"/>
      <c r="BI44" s="68"/>
      <c r="BJ44" s="68"/>
      <c r="BK44" s="68"/>
      <c r="BL44" s="68"/>
      <c r="BM44" s="68"/>
      <c r="BN44" s="68"/>
      <c r="BO44" s="68"/>
      <c r="BP44" s="68"/>
      <c r="BQ44" s="68"/>
      <c r="BR44" s="68"/>
      <c r="BS44" s="68"/>
      <c r="BT44" s="68"/>
      <c r="BU44" s="68"/>
      <c r="BV44" s="68"/>
      <c r="BW44" s="68"/>
      <c r="BX44" s="68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8"/>
      <c r="CN44" s="68"/>
      <c r="CO44" s="68"/>
      <c r="CP44" s="68"/>
      <c r="CQ44" s="68"/>
      <c r="CR44" s="68"/>
      <c r="CS44" s="68"/>
      <c r="CT44" s="68"/>
      <c r="CU44" s="68"/>
      <c r="CV44" s="68"/>
      <c r="CW44" s="68"/>
      <c r="CX44" s="68"/>
      <c r="CY44" s="68"/>
      <c r="CZ44" s="68"/>
      <c r="DA44" s="68"/>
      <c r="DB44" s="68"/>
      <c r="DC44" s="68"/>
      <c r="DD44" s="68"/>
      <c r="DE44" s="68"/>
      <c r="DF44" s="68"/>
      <c r="DG44" s="68"/>
      <c r="DH44" s="68"/>
      <c r="DI44" s="68"/>
      <c r="DJ44" s="68"/>
      <c r="DK44" s="68"/>
      <c r="DL44" s="68"/>
      <c r="DM44" s="68"/>
      <c r="DN44" s="68"/>
      <c r="DO44" s="68"/>
      <c r="DP44" s="68"/>
      <c r="DQ44" s="68"/>
      <c r="DR44" s="68"/>
      <c r="DS44" s="68"/>
      <c r="DT44" s="68"/>
      <c r="DU44" s="68"/>
      <c r="DV44" s="68"/>
      <c r="DW44" s="68"/>
      <c r="DX44" s="68"/>
      <c r="DY44" s="68"/>
      <c r="DZ44" s="68"/>
      <c r="EA44" s="68"/>
      <c r="EB44" s="68"/>
      <c r="EC44" s="68"/>
      <c r="ED44" s="68"/>
      <c r="EE44" s="68"/>
      <c r="EF44" s="68"/>
      <c r="EG44" s="68"/>
      <c r="EH44" s="68"/>
      <c r="EI44" s="68"/>
      <c r="EJ44" s="68"/>
      <c r="EK44" s="68"/>
      <c r="EL44" s="68"/>
      <c r="EM44" s="68"/>
      <c r="EN44" s="68"/>
      <c r="EO44" s="68"/>
      <c r="EP44" s="68"/>
      <c r="EQ44" s="68"/>
      <c r="ER44" s="68"/>
      <c r="ES44" s="68"/>
      <c r="ET44" s="68"/>
      <c r="EU44" s="68"/>
      <c r="EV44" s="68"/>
      <c r="EW44" s="68"/>
      <c r="EX44" s="68"/>
      <c r="EY44" s="68"/>
      <c r="EZ44" s="68"/>
      <c r="FA44" s="68"/>
      <c r="FB44" s="68"/>
      <c r="FC44" s="68"/>
      <c r="FD44" s="68"/>
      <c r="FE44" s="68"/>
      <c r="FF44" s="68"/>
      <c r="FG44" s="68"/>
      <c r="FH44" s="68"/>
      <c r="FI44" s="68"/>
      <c r="FJ44" s="68"/>
      <c r="FK44" s="68"/>
      <c r="FL44" s="68"/>
      <c r="FM44" s="68"/>
      <c r="FN44" s="68"/>
      <c r="FO44" s="68"/>
      <c r="FP44" s="68"/>
      <c r="FQ44" s="68"/>
      <c r="FR44" s="68"/>
      <c r="FS44" s="68"/>
      <c r="FT44" s="68"/>
      <c r="FU44" s="68"/>
      <c r="FV44" s="68"/>
      <c r="FW44" s="68"/>
      <c r="FX44" s="68"/>
      <c r="FY44" s="68"/>
      <c r="FZ44" s="68"/>
      <c r="GA44" s="68"/>
      <c r="GB44" s="68"/>
      <c r="GC44" s="68"/>
      <c r="GD44" s="68"/>
      <c r="GE44" s="68"/>
      <c r="GF44" s="68"/>
      <c r="GG44" s="68"/>
      <c r="GH44" s="68"/>
      <c r="GI44" s="68"/>
      <c r="GJ44" s="68"/>
      <c r="GK44" s="68"/>
      <c r="GL44" s="68"/>
      <c r="GM44" s="68"/>
      <c r="GN44" s="68"/>
      <c r="GO44" s="68"/>
      <c r="GP44" s="68"/>
      <c r="GQ44" s="68"/>
      <c r="GR44" s="68"/>
      <c r="GS44" s="68"/>
      <c r="GT44" s="68"/>
      <c r="GU44" s="68"/>
      <c r="GV44" s="68"/>
      <c r="GW44" s="68"/>
      <c r="GX44" s="68"/>
      <c r="GY44" s="68"/>
      <c r="GZ44" s="68"/>
      <c r="HA44" s="68"/>
      <c r="HB44" s="68"/>
      <c r="HC44" s="68"/>
      <c r="HD44" s="68"/>
      <c r="HE44" s="68"/>
      <c r="HF44" s="68"/>
      <c r="HG44" s="68"/>
      <c r="HH44" s="68"/>
      <c r="HI44" s="68"/>
      <c r="HJ44" s="68"/>
      <c r="HK44" s="68"/>
      <c r="HL44" s="68"/>
      <c r="HM44" s="68"/>
      <c r="HN44" s="68"/>
      <c r="HO44" s="68"/>
      <c r="HP44" s="68"/>
      <c r="HQ44" s="68"/>
      <c r="HR44" s="68"/>
      <c r="HS44" s="68"/>
      <c r="HT44" s="68"/>
      <c r="HU44" s="68"/>
      <c r="HV44" s="68"/>
      <c r="HW44" s="68"/>
      <c r="HX44" s="68"/>
      <c r="HY44" s="68"/>
      <c r="HZ44" s="68"/>
      <c r="IA44" s="68"/>
      <c r="IB44" s="68"/>
      <c r="IC44" s="68"/>
      <c r="ID44" s="68"/>
      <c r="IE44" s="68"/>
      <c r="IF44" s="68"/>
      <c r="IG44" s="68"/>
      <c r="IH44" s="68"/>
      <c r="II44" s="68"/>
      <c r="IJ44" s="68"/>
      <c r="IK44" s="68"/>
      <c r="IL44" s="68"/>
      <c r="IM44" s="68"/>
      <c r="IN44" s="68"/>
      <c r="IO44" s="68"/>
      <c r="IP44" s="68"/>
      <c r="IQ44" s="68"/>
      <c r="IR44" s="68"/>
      <c r="IS44" s="68"/>
      <c r="IT44" s="68"/>
      <c r="IU44" s="68"/>
      <c r="IV44" s="68"/>
      <c r="IW44" s="68"/>
      <c r="IX44" s="68"/>
      <c r="IY44" s="68"/>
      <c r="IZ44" s="68"/>
    </row>
    <row r="45" spans="1:260" ht="15.75" customHeight="1">
      <c r="A45" s="148" t="s">
        <v>27</v>
      </c>
      <c r="B45" s="104"/>
      <c r="C45" s="104"/>
      <c r="D45" s="104"/>
      <c r="E45" s="112"/>
      <c r="F45" s="105" t="str">
        <f>IF(E45="","",VLOOKUP(E45,報名總表及收費!$I$29:$L$140,4))</f>
        <v/>
      </c>
      <c r="G45" s="109"/>
      <c r="H45" s="107" t="str">
        <f t="shared" ca="1" si="3"/>
        <v/>
      </c>
      <c r="I45" s="108"/>
      <c r="J45" s="107" t="str">
        <f t="shared" si="4"/>
        <v/>
      </c>
      <c r="K45" s="71"/>
      <c r="L45" s="72">
        <v>41</v>
      </c>
      <c r="M45" s="72">
        <f>COUNTIFS($E$25:$E$160,"=41")</f>
        <v>0</v>
      </c>
      <c r="N45" s="68" t="str">
        <f t="shared" si="5"/>
        <v>OK</v>
      </c>
      <c r="O45" s="68">
        <f>VLOOKUP(L45,報名總表及收費!$I$30:$K$118,2)</f>
        <v>12</v>
      </c>
      <c r="P45" s="63" t="str">
        <f>IF(VLOOKUP(L45,報名總表及收費!$I$30:$K$118,3)=0,"",VLOOKUP(L45,報名總表及收費!$I$30:$K$118,3,FALSE))</f>
        <v/>
      </c>
      <c r="Q45" s="101">
        <f t="shared" ca="1" si="6"/>
        <v>12</v>
      </c>
      <c r="R45" s="71" t="str">
        <f t="shared" si="7"/>
        <v/>
      </c>
      <c r="S45" s="71" t="str">
        <f t="shared" si="8"/>
        <v/>
      </c>
      <c r="T45" s="63" t="str">
        <f t="shared" si="9"/>
        <v/>
      </c>
      <c r="U45" s="68" t="str">
        <f t="shared" si="10"/>
        <v/>
      </c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  <c r="BC45" s="68"/>
      <c r="BD45" s="68"/>
      <c r="BE45" s="68"/>
      <c r="BF45" s="68"/>
      <c r="BG45" s="68"/>
      <c r="BH45" s="68"/>
      <c r="BI45" s="68"/>
      <c r="BJ45" s="68"/>
      <c r="BK45" s="68"/>
      <c r="BL45" s="68"/>
      <c r="BM45" s="68"/>
      <c r="BN45" s="68"/>
      <c r="BO45" s="68"/>
      <c r="BP45" s="68"/>
      <c r="BQ45" s="68"/>
      <c r="BR45" s="68"/>
      <c r="BS45" s="68"/>
      <c r="BT45" s="68"/>
      <c r="BU45" s="68"/>
      <c r="BV45" s="68"/>
      <c r="BW45" s="68"/>
      <c r="BX45" s="68"/>
      <c r="BY45" s="68"/>
      <c r="BZ45" s="68"/>
      <c r="CA45" s="68"/>
      <c r="CB45" s="68"/>
      <c r="CC45" s="68"/>
      <c r="CD45" s="68"/>
      <c r="CE45" s="68"/>
      <c r="CF45" s="68"/>
      <c r="CG45" s="68"/>
      <c r="CH45" s="68"/>
      <c r="CI45" s="68"/>
      <c r="CJ45" s="68"/>
      <c r="CK45" s="68"/>
      <c r="CL45" s="68"/>
      <c r="CM45" s="68"/>
      <c r="CN45" s="68"/>
      <c r="CO45" s="68"/>
      <c r="CP45" s="68"/>
      <c r="CQ45" s="68"/>
      <c r="CR45" s="68"/>
      <c r="CS45" s="68"/>
      <c r="CT45" s="68"/>
      <c r="CU45" s="68"/>
      <c r="CV45" s="68"/>
      <c r="CW45" s="68"/>
      <c r="CX45" s="68"/>
      <c r="CY45" s="68"/>
      <c r="CZ45" s="68"/>
      <c r="DA45" s="68"/>
      <c r="DB45" s="68"/>
      <c r="DC45" s="68"/>
      <c r="DD45" s="68"/>
      <c r="DE45" s="68"/>
      <c r="DF45" s="68"/>
      <c r="DG45" s="68"/>
      <c r="DH45" s="68"/>
      <c r="DI45" s="68"/>
      <c r="DJ45" s="68"/>
      <c r="DK45" s="68"/>
      <c r="DL45" s="68"/>
      <c r="DM45" s="68"/>
      <c r="DN45" s="68"/>
      <c r="DO45" s="68"/>
      <c r="DP45" s="68"/>
      <c r="DQ45" s="68"/>
      <c r="DR45" s="68"/>
      <c r="DS45" s="68"/>
      <c r="DT45" s="68"/>
      <c r="DU45" s="68"/>
      <c r="DV45" s="68"/>
      <c r="DW45" s="68"/>
      <c r="DX45" s="68"/>
      <c r="DY45" s="68"/>
      <c r="DZ45" s="68"/>
      <c r="EA45" s="68"/>
      <c r="EB45" s="68"/>
      <c r="EC45" s="68"/>
      <c r="ED45" s="68"/>
      <c r="EE45" s="68"/>
      <c r="EF45" s="68"/>
      <c r="EG45" s="68"/>
      <c r="EH45" s="68"/>
      <c r="EI45" s="68"/>
      <c r="EJ45" s="68"/>
      <c r="EK45" s="68"/>
      <c r="EL45" s="68"/>
      <c r="EM45" s="68"/>
      <c r="EN45" s="68"/>
      <c r="EO45" s="68"/>
      <c r="EP45" s="68"/>
      <c r="EQ45" s="68"/>
      <c r="ER45" s="68"/>
      <c r="ES45" s="68"/>
      <c r="ET45" s="68"/>
      <c r="EU45" s="68"/>
      <c r="EV45" s="68"/>
      <c r="EW45" s="68"/>
      <c r="EX45" s="68"/>
      <c r="EY45" s="68"/>
      <c r="EZ45" s="68"/>
      <c r="FA45" s="68"/>
      <c r="FB45" s="68"/>
      <c r="FC45" s="68"/>
      <c r="FD45" s="68"/>
      <c r="FE45" s="68"/>
      <c r="FF45" s="68"/>
      <c r="FG45" s="68"/>
      <c r="FH45" s="68"/>
      <c r="FI45" s="68"/>
      <c r="FJ45" s="68"/>
      <c r="FK45" s="68"/>
      <c r="FL45" s="68"/>
      <c r="FM45" s="68"/>
      <c r="FN45" s="68"/>
      <c r="FO45" s="68"/>
      <c r="FP45" s="68"/>
      <c r="FQ45" s="68"/>
      <c r="FR45" s="68"/>
      <c r="FS45" s="68"/>
      <c r="FT45" s="68"/>
      <c r="FU45" s="68"/>
      <c r="FV45" s="68"/>
      <c r="FW45" s="68"/>
      <c r="FX45" s="68"/>
      <c r="FY45" s="68"/>
      <c r="FZ45" s="68"/>
      <c r="GA45" s="68"/>
      <c r="GB45" s="68"/>
      <c r="GC45" s="68"/>
      <c r="GD45" s="68"/>
      <c r="GE45" s="68"/>
      <c r="GF45" s="68"/>
      <c r="GG45" s="68"/>
      <c r="GH45" s="68"/>
      <c r="GI45" s="68"/>
      <c r="GJ45" s="68"/>
      <c r="GK45" s="68"/>
      <c r="GL45" s="68"/>
      <c r="GM45" s="68"/>
      <c r="GN45" s="68"/>
      <c r="GO45" s="68"/>
      <c r="GP45" s="68"/>
      <c r="GQ45" s="68"/>
      <c r="GR45" s="68"/>
      <c r="GS45" s="68"/>
      <c r="GT45" s="68"/>
      <c r="GU45" s="68"/>
      <c r="GV45" s="68"/>
      <c r="GW45" s="68"/>
      <c r="GX45" s="68"/>
      <c r="GY45" s="68"/>
      <c r="GZ45" s="68"/>
      <c r="HA45" s="68"/>
      <c r="HB45" s="68"/>
      <c r="HC45" s="68"/>
      <c r="HD45" s="68"/>
      <c r="HE45" s="68"/>
      <c r="HF45" s="68"/>
      <c r="HG45" s="68"/>
      <c r="HH45" s="68"/>
      <c r="HI45" s="68"/>
      <c r="HJ45" s="68"/>
      <c r="HK45" s="68"/>
      <c r="HL45" s="68"/>
      <c r="HM45" s="68"/>
      <c r="HN45" s="68"/>
      <c r="HO45" s="68"/>
      <c r="HP45" s="68"/>
      <c r="HQ45" s="68"/>
      <c r="HR45" s="68"/>
      <c r="HS45" s="68"/>
      <c r="HT45" s="68"/>
      <c r="HU45" s="68"/>
      <c r="HV45" s="68"/>
      <c r="HW45" s="68"/>
      <c r="HX45" s="68"/>
      <c r="HY45" s="68"/>
      <c r="HZ45" s="68"/>
      <c r="IA45" s="68"/>
      <c r="IB45" s="68"/>
      <c r="IC45" s="68"/>
      <c r="ID45" s="68"/>
      <c r="IE45" s="68"/>
      <c r="IF45" s="68"/>
      <c r="IG45" s="68"/>
      <c r="IH45" s="68"/>
      <c r="II45" s="68"/>
      <c r="IJ45" s="68"/>
      <c r="IK45" s="68"/>
      <c r="IL45" s="68"/>
      <c r="IM45" s="68"/>
      <c r="IN45" s="68"/>
      <c r="IO45" s="68"/>
      <c r="IP45" s="68"/>
      <c r="IQ45" s="68"/>
      <c r="IR45" s="68"/>
      <c r="IS45" s="68"/>
      <c r="IT45" s="68"/>
      <c r="IU45" s="68"/>
      <c r="IV45" s="68"/>
      <c r="IW45" s="68"/>
      <c r="IX45" s="68"/>
      <c r="IY45" s="68"/>
      <c r="IZ45" s="68"/>
    </row>
    <row r="46" spans="1:260" ht="15.75" customHeight="1">
      <c r="A46" s="148"/>
      <c r="B46" s="103" t="str">
        <f t="shared" ref="B46:D48" si="16">IF(B45=0,"",B45)</f>
        <v/>
      </c>
      <c r="C46" s="103" t="str">
        <f t="shared" si="16"/>
        <v/>
      </c>
      <c r="D46" s="103" t="str">
        <f t="shared" si="16"/>
        <v/>
      </c>
      <c r="E46" s="112"/>
      <c r="F46" s="105" t="str">
        <f>IF(E46="","",VLOOKUP(E46,報名總表及收費!$I$29:$L$140,4))</f>
        <v/>
      </c>
      <c r="G46" s="109"/>
      <c r="H46" s="107" t="str">
        <f t="shared" ca="1" si="3"/>
        <v/>
      </c>
      <c r="I46" s="108"/>
      <c r="J46" s="107" t="str">
        <f t="shared" si="4"/>
        <v/>
      </c>
      <c r="K46" s="71"/>
      <c r="L46" s="72">
        <v>43</v>
      </c>
      <c r="M46" s="72">
        <f>COUNTIFS($E$25:$E$160,"=43")</f>
        <v>0</v>
      </c>
      <c r="N46" s="68" t="str">
        <f t="shared" si="5"/>
        <v>OK</v>
      </c>
      <c r="O46" s="68">
        <f>VLOOKUP(L46,報名總表及收費!$I$30:$K$118,2)</f>
        <v>13</v>
      </c>
      <c r="P46" s="63" t="str">
        <f>IF(VLOOKUP(L46,報名總表及收費!$I$30:$K$118,3)=0,"",VLOOKUP(L46,報名總表及收費!$I$30:$K$118,3,FALSE))</f>
        <v/>
      </c>
      <c r="Q46" s="101">
        <f t="shared" ca="1" si="6"/>
        <v>13</v>
      </c>
      <c r="R46" s="71" t="str">
        <f t="shared" si="7"/>
        <v/>
      </c>
      <c r="S46" s="71" t="e">
        <f t="shared" si="8"/>
        <v>#N/A</v>
      </c>
      <c r="T46" s="63" t="str">
        <f t="shared" si="9"/>
        <v/>
      </c>
      <c r="U46" s="68" t="e">
        <f t="shared" si="10"/>
        <v>#N/A</v>
      </c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/>
      <c r="AJ46" s="68"/>
      <c r="AK46" s="68"/>
      <c r="AL46" s="68"/>
      <c r="AM46" s="68"/>
      <c r="AN46" s="68"/>
      <c r="AO46" s="68"/>
      <c r="AP46" s="68"/>
      <c r="AQ46" s="68"/>
      <c r="AR46" s="68"/>
      <c r="AS46" s="68"/>
      <c r="AT46" s="68"/>
      <c r="AU46" s="68"/>
      <c r="AV46" s="68"/>
      <c r="AW46" s="68"/>
      <c r="AX46" s="68"/>
      <c r="AY46" s="68"/>
      <c r="AZ46" s="68"/>
      <c r="BA46" s="68"/>
      <c r="BB46" s="68"/>
      <c r="BC46" s="68"/>
      <c r="BD46" s="68"/>
      <c r="BE46" s="68"/>
      <c r="BF46" s="68"/>
      <c r="BG46" s="68"/>
      <c r="BH46" s="68"/>
      <c r="BI46" s="68"/>
      <c r="BJ46" s="68"/>
      <c r="BK46" s="68"/>
      <c r="BL46" s="68"/>
      <c r="BM46" s="68"/>
      <c r="BN46" s="68"/>
      <c r="BO46" s="68"/>
      <c r="BP46" s="68"/>
      <c r="BQ46" s="68"/>
      <c r="BR46" s="68"/>
      <c r="BS46" s="68"/>
      <c r="BT46" s="68"/>
      <c r="BU46" s="68"/>
      <c r="BV46" s="68"/>
      <c r="BW46" s="68"/>
      <c r="BX46" s="68"/>
      <c r="BY46" s="68"/>
      <c r="BZ46" s="68"/>
      <c r="CA46" s="68"/>
      <c r="CB46" s="68"/>
      <c r="CC46" s="68"/>
      <c r="CD46" s="68"/>
      <c r="CE46" s="68"/>
      <c r="CF46" s="68"/>
      <c r="CG46" s="68"/>
      <c r="CH46" s="68"/>
      <c r="CI46" s="68"/>
      <c r="CJ46" s="68"/>
      <c r="CK46" s="68"/>
      <c r="CL46" s="68"/>
      <c r="CM46" s="68"/>
      <c r="CN46" s="68"/>
      <c r="CO46" s="68"/>
      <c r="CP46" s="68"/>
      <c r="CQ46" s="68"/>
      <c r="CR46" s="68"/>
      <c r="CS46" s="68"/>
      <c r="CT46" s="68"/>
      <c r="CU46" s="68"/>
      <c r="CV46" s="68"/>
      <c r="CW46" s="68"/>
      <c r="CX46" s="68"/>
      <c r="CY46" s="68"/>
      <c r="CZ46" s="68"/>
      <c r="DA46" s="68"/>
      <c r="DB46" s="68"/>
      <c r="DC46" s="68"/>
      <c r="DD46" s="68"/>
      <c r="DE46" s="68"/>
      <c r="DF46" s="68"/>
      <c r="DG46" s="68"/>
      <c r="DH46" s="68"/>
      <c r="DI46" s="68"/>
      <c r="DJ46" s="68"/>
      <c r="DK46" s="68"/>
      <c r="DL46" s="68"/>
      <c r="DM46" s="68"/>
      <c r="DN46" s="68"/>
      <c r="DO46" s="68"/>
      <c r="DP46" s="68"/>
      <c r="DQ46" s="68"/>
      <c r="DR46" s="68"/>
      <c r="DS46" s="68"/>
      <c r="DT46" s="68"/>
      <c r="DU46" s="68"/>
      <c r="DV46" s="68"/>
      <c r="DW46" s="68"/>
      <c r="DX46" s="68"/>
      <c r="DY46" s="68"/>
      <c r="DZ46" s="68"/>
      <c r="EA46" s="68"/>
      <c r="EB46" s="68"/>
      <c r="EC46" s="68"/>
      <c r="ED46" s="68"/>
      <c r="EE46" s="68"/>
      <c r="EF46" s="68"/>
      <c r="EG46" s="68"/>
      <c r="EH46" s="68"/>
      <c r="EI46" s="68"/>
      <c r="EJ46" s="68"/>
      <c r="EK46" s="68"/>
      <c r="EL46" s="68"/>
      <c r="EM46" s="68"/>
      <c r="EN46" s="68"/>
      <c r="EO46" s="68"/>
      <c r="EP46" s="68"/>
      <c r="EQ46" s="68"/>
      <c r="ER46" s="68"/>
      <c r="ES46" s="68"/>
      <c r="ET46" s="68"/>
      <c r="EU46" s="68"/>
      <c r="EV46" s="68"/>
      <c r="EW46" s="68"/>
      <c r="EX46" s="68"/>
      <c r="EY46" s="68"/>
      <c r="EZ46" s="68"/>
      <c r="FA46" s="68"/>
      <c r="FB46" s="68"/>
      <c r="FC46" s="68"/>
      <c r="FD46" s="68"/>
      <c r="FE46" s="68"/>
      <c r="FF46" s="68"/>
      <c r="FG46" s="68"/>
      <c r="FH46" s="68"/>
      <c r="FI46" s="68"/>
      <c r="FJ46" s="68"/>
      <c r="FK46" s="68"/>
      <c r="FL46" s="68"/>
      <c r="FM46" s="68"/>
      <c r="FN46" s="68"/>
      <c r="FO46" s="68"/>
      <c r="FP46" s="68"/>
      <c r="FQ46" s="68"/>
      <c r="FR46" s="68"/>
      <c r="FS46" s="68"/>
      <c r="FT46" s="68"/>
      <c r="FU46" s="68"/>
      <c r="FV46" s="68"/>
      <c r="FW46" s="68"/>
      <c r="FX46" s="68"/>
      <c r="FY46" s="68"/>
      <c r="FZ46" s="68"/>
      <c r="GA46" s="68"/>
      <c r="GB46" s="68"/>
      <c r="GC46" s="68"/>
      <c r="GD46" s="68"/>
      <c r="GE46" s="68"/>
      <c r="GF46" s="68"/>
      <c r="GG46" s="68"/>
      <c r="GH46" s="68"/>
      <c r="GI46" s="68"/>
      <c r="GJ46" s="68"/>
      <c r="GK46" s="68"/>
      <c r="GL46" s="68"/>
      <c r="GM46" s="68"/>
      <c r="GN46" s="68"/>
      <c r="GO46" s="68"/>
      <c r="GP46" s="68"/>
      <c r="GQ46" s="68"/>
      <c r="GR46" s="68"/>
      <c r="GS46" s="68"/>
      <c r="GT46" s="68"/>
      <c r="GU46" s="68"/>
      <c r="GV46" s="68"/>
      <c r="GW46" s="68"/>
      <c r="GX46" s="68"/>
      <c r="GY46" s="68"/>
      <c r="GZ46" s="68"/>
      <c r="HA46" s="68"/>
      <c r="HB46" s="68"/>
      <c r="HC46" s="68"/>
      <c r="HD46" s="68"/>
      <c r="HE46" s="68"/>
      <c r="HF46" s="68"/>
      <c r="HG46" s="68"/>
      <c r="HH46" s="68"/>
      <c r="HI46" s="68"/>
      <c r="HJ46" s="68"/>
      <c r="HK46" s="68"/>
      <c r="HL46" s="68"/>
      <c r="HM46" s="68"/>
      <c r="HN46" s="68"/>
      <c r="HO46" s="68"/>
      <c r="HP46" s="68"/>
      <c r="HQ46" s="68"/>
      <c r="HR46" s="68"/>
      <c r="HS46" s="68"/>
      <c r="HT46" s="68"/>
      <c r="HU46" s="68"/>
      <c r="HV46" s="68"/>
      <c r="HW46" s="68"/>
      <c r="HX46" s="68"/>
      <c r="HY46" s="68"/>
      <c r="HZ46" s="68"/>
      <c r="IA46" s="68"/>
      <c r="IB46" s="68"/>
      <c r="IC46" s="68"/>
      <c r="ID46" s="68"/>
      <c r="IE46" s="68"/>
      <c r="IF46" s="68"/>
      <c r="IG46" s="68"/>
      <c r="IH46" s="68"/>
      <c r="II46" s="68"/>
      <c r="IJ46" s="68"/>
      <c r="IK46" s="68"/>
      <c r="IL46" s="68"/>
      <c r="IM46" s="68"/>
      <c r="IN46" s="68"/>
      <c r="IO46" s="68"/>
      <c r="IP46" s="68"/>
      <c r="IQ46" s="68"/>
      <c r="IR46" s="68"/>
      <c r="IS46" s="68"/>
      <c r="IT46" s="68"/>
      <c r="IU46" s="68"/>
      <c r="IV46" s="68"/>
      <c r="IW46" s="68"/>
      <c r="IX46" s="68"/>
      <c r="IY46" s="68"/>
      <c r="IZ46" s="68"/>
    </row>
    <row r="47" spans="1:260" ht="15.75" customHeight="1">
      <c r="A47" s="148"/>
      <c r="B47" s="103" t="str">
        <f t="shared" si="16"/>
        <v/>
      </c>
      <c r="C47" s="103" t="str">
        <f t="shared" si="16"/>
        <v/>
      </c>
      <c r="D47" s="103" t="str">
        <f t="shared" si="16"/>
        <v/>
      </c>
      <c r="E47" s="112"/>
      <c r="F47" s="105" t="str">
        <f>IF(E47="","",VLOOKUP(E47,報名總表及收費!$I$29:$L$140,4))</f>
        <v/>
      </c>
      <c r="G47" s="109"/>
      <c r="H47" s="107" t="str">
        <f t="shared" ca="1" si="3"/>
        <v/>
      </c>
      <c r="I47" s="108"/>
      <c r="J47" s="107" t="str">
        <f t="shared" si="4"/>
        <v/>
      </c>
      <c r="K47" s="71"/>
      <c r="L47" s="72">
        <v>45</v>
      </c>
      <c r="M47" s="72">
        <f>COUNTIFS($E$25:$E$160,"=45")</f>
        <v>0</v>
      </c>
      <c r="N47" s="68" t="str">
        <f t="shared" si="5"/>
        <v>OK</v>
      </c>
      <c r="O47" s="68">
        <f>VLOOKUP(L47,報名總表及收費!$I$30:$K$118,2)</f>
        <v>12</v>
      </c>
      <c r="P47" s="63" t="str">
        <f>IF(VLOOKUP(L47,報名總表及收費!$I$30:$K$118,3)=0,"",VLOOKUP(L47,報名總表及收費!$I$30:$K$118,3,FALSE))</f>
        <v/>
      </c>
      <c r="Q47" s="101">
        <f t="shared" ca="1" si="6"/>
        <v>12</v>
      </c>
      <c r="R47" s="71" t="str">
        <f t="shared" si="7"/>
        <v/>
      </c>
      <c r="S47" s="71" t="e">
        <f t="shared" si="8"/>
        <v>#N/A</v>
      </c>
      <c r="T47" s="63" t="str">
        <f t="shared" si="9"/>
        <v/>
      </c>
      <c r="U47" s="68" t="e">
        <f t="shared" si="10"/>
        <v>#N/A</v>
      </c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8"/>
      <c r="AJ47" s="68"/>
      <c r="AK47" s="68"/>
      <c r="AL47" s="68"/>
      <c r="AM47" s="68"/>
      <c r="AN47" s="68"/>
      <c r="AO47" s="68"/>
      <c r="AP47" s="68"/>
      <c r="AQ47" s="68"/>
      <c r="AR47" s="68"/>
      <c r="AS47" s="68"/>
      <c r="AT47" s="68"/>
      <c r="AU47" s="68"/>
      <c r="AV47" s="68"/>
      <c r="AW47" s="68"/>
      <c r="AX47" s="68"/>
      <c r="AY47" s="68"/>
      <c r="AZ47" s="68"/>
      <c r="BA47" s="68"/>
      <c r="BB47" s="68"/>
      <c r="BC47" s="68"/>
      <c r="BD47" s="68"/>
      <c r="BE47" s="68"/>
      <c r="BF47" s="68"/>
      <c r="BG47" s="68"/>
      <c r="BH47" s="68"/>
      <c r="BI47" s="68"/>
      <c r="BJ47" s="68"/>
      <c r="BK47" s="68"/>
      <c r="BL47" s="68"/>
      <c r="BM47" s="68"/>
      <c r="BN47" s="68"/>
      <c r="BO47" s="68"/>
      <c r="BP47" s="68"/>
      <c r="BQ47" s="68"/>
      <c r="BR47" s="68"/>
      <c r="BS47" s="68"/>
      <c r="BT47" s="68"/>
      <c r="BU47" s="68"/>
      <c r="BV47" s="68"/>
      <c r="BW47" s="68"/>
      <c r="BX47" s="68"/>
      <c r="BY47" s="68"/>
      <c r="BZ47" s="68"/>
      <c r="CA47" s="68"/>
      <c r="CB47" s="68"/>
      <c r="CC47" s="68"/>
      <c r="CD47" s="68"/>
      <c r="CE47" s="68"/>
      <c r="CF47" s="68"/>
      <c r="CG47" s="68"/>
      <c r="CH47" s="68"/>
      <c r="CI47" s="68"/>
      <c r="CJ47" s="68"/>
      <c r="CK47" s="68"/>
      <c r="CL47" s="68"/>
      <c r="CM47" s="68"/>
      <c r="CN47" s="68"/>
      <c r="CO47" s="68"/>
      <c r="CP47" s="68"/>
      <c r="CQ47" s="68"/>
      <c r="CR47" s="68"/>
      <c r="CS47" s="68"/>
      <c r="CT47" s="68"/>
      <c r="CU47" s="68"/>
      <c r="CV47" s="68"/>
      <c r="CW47" s="68"/>
      <c r="CX47" s="68"/>
      <c r="CY47" s="68"/>
      <c r="CZ47" s="68"/>
      <c r="DA47" s="68"/>
      <c r="DB47" s="68"/>
      <c r="DC47" s="68"/>
      <c r="DD47" s="68"/>
      <c r="DE47" s="68"/>
      <c r="DF47" s="68"/>
      <c r="DG47" s="68"/>
      <c r="DH47" s="68"/>
      <c r="DI47" s="68"/>
      <c r="DJ47" s="68"/>
      <c r="DK47" s="68"/>
      <c r="DL47" s="68"/>
      <c r="DM47" s="68"/>
      <c r="DN47" s="68"/>
      <c r="DO47" s="68"/>
      <c r="DP47" s="68"/>
      <c r="DQ47" s="68"/>
      <c r="DR47" s="68"/>
      <c r="DS47" s="68"/>
      <c r="DT47" s="68"/>
      <c r="DU47" s="68"/>
      <c r="DV47" s="68"/>
      <c r="DW47" s="68"/>
      <c r="DX47" s="68"/>
      <c r="DY47" s="68"/>
      <c r="DZ47" s="68"/>
      <c r="EA47" s="68"/>
      <c r="EB47" s="68"/>
      <c r="EC47" s="68"/>
      <c r="ED47" s="68"/>
      <c r="EE47" s="68"/>
      <c r="EF47" s="68"/>
      <c r="EG47" s="68"/>
      <c r="EH47" s="68"/>
      <c r="EI47" s="68"/>
      <c r="EJ47" s="68"/>
      <c r="EK47" s="68"/>
      <c r="EL47" s="68"/>
      <c r="EM47" s="68"/>
      <c r="EN47" s="68"/>
      <c r="EO47" s="68"/>
      <c r="EP47" s="68"/>
      <c r="EQ47" s="68"/>
      <c r="ER47" s="68"/>
      <c r="ES47" s="68"/>
      <c r="ET47" s="68"/>
      <c r="EU47" s="68"/>
      <c r="EV47" s="68"/>
      <c r="EW47" s="68"/>
      <c r="EX47" s="68"/>
      <c r="EY47" s="68"/>
      <c r="EZ47" s="68"/>
      <c r="FA47" s="68"/>
      <c r="FB47" s="68"/>
      <c r="FC47" s="68"/>
      <c r="FD47" s="68"/>
      <c r="FE47" s="68"/>
      <c r="FF47" s="68"/>
      <c r="FG47" s="68"/>
      <c r="FH47" s="68"/>
      <c r="FI47" s="68"/>
      <c r="FJ47" s="68"/>
      <c r="FK47" s="68"/>
      <c r="FL47" s="68"/>
      <c r="FM47" s="68"/>
      <c r="FN47" s="68"/>
      <c r="FO47" s="68"/>
      <c r="FP47" s="68"/>
      <c r="FQ47" s="68"/>
      <c r="FR47" s="68"/>
      <c r="FS47" s="68"/>
      <c r="FT47" s="68"/>
      <c r="FU47" s="68"/>
      <c r="FV47" s="68"/>
      <c r="FW47" s="68"/>
      <c r="FX47" s="68"/>
      <c r="FY47" s="68"/>
      <c r="FZ47" s="68"/>
      <c r="GA47" s="68"/>
      <c r="GB47" s="68"/>
      <c r="GC47" s="68"/>
      <c r="GD47" s="68"/>
      <c r="GE47" s="68"/>
      <c r="GF47" s="68"/>
      <c r="GG47" s="68"/>
      <c r="GH47" s="68"/>
      <c r="GI47" s="68"/>
      <c r="GJ47" s="68"/>
      <c r="GK47" s="68"/>
      <c r="GL47" s="68"/>
      <c r="GM47" s="68"/>
      <c r="GN47" s="68"/>
      <c r="GO47" s="68"/>
      <c r="GP47" s="68"/>
      <c r="GQ47" s="68"/>
      <c r="GR47" s="68"/>
      <c r="GS47" s="68"/>
      <c r="GT47" s="68"/>
      <c r="GU47" s="68"/>
      <c r="GV47" s="68"/>
      <c r="GW47" s="68"/>
      <c r="GX47" s="68"/>
      <c r="GY47" s="68"/>
      <c r="GZ47" s="68"/>
      <c r="HA47" s="68"/>
      <c r="HB47" s="68"/>
      <c r="HC47" s="68"/>
      <c r="HD47" s="68"/>
      <c r="HE47" s="68"/>
      <c r="HF47" s="68"/>
      <c r="HG47" s="68"/>
      <c r="HH47" s="68"/>
      <c r="HI47" s="68"/>
      <c r="HJ47" s="68"/>
      <c r="HK47" s="68"/>
      <c r="HL47" s="68"/>
      <c r="HM47" s="68"/>
      <c r="HN47" s="68"/>
      <c r="HO47" s="68"/>
      <c r="HP47" s="68"/>
      <c r="HQ47" s="68"/>
      <c r="HR47" s="68"/>
      <c r="HS47" s="68"/>
      <c r="HT47" s="68"/>
      <c r="HU47" s="68"/>
      <c r="HV47" s="68"/>
      <c r="HW47" s="68"/>
      <c r="HX47" s="68"/>
      <c r="HY47" s="68"/>
      <c r="HZ47" s="68"/>
      <c r="IA47" s="68"/>
      <c r="IB47" s="68"/>
      <c r="IC47" s="68"/>
      <c r="ID47" s="68"/>
      <c r="IE47" s="68"/>
      <c r="IF47" s="68"/>
      <c r="IG47" s="68"/>
      <c r="IH47" s="68"/>
      <c r="II47" s="68"/>
      <c r="IJ47" s="68"/>
      <c r="IK47" s="68"/>
      <c r="IL47" s="68"/>
      <c r="IM47" s="68"/>
      <c r="IN47" s="68"/>
      <c r="IO47" s="68"/>
      <c r="IP47" s="68"/>
      <c r="IQ47" s="68"/>
      <c r="IR47" s="68"/>
      <c r="IS47" s="68"/>
      <c r="IT47" s="68"/>
      <c r="IU47" s="68"/>
      <c r="IV47" s="68"/>
      <c r="IW47" s="68"/>
      <c r="IX47" s="68"/>
      <c r="IY47" s="68"/>
      <c r="IZ47" s="68"/>
    </row>
    <row r="48" spans="1:260" ht="15.75" customHeight="1">
      <c r="A48" s="148"/>
      <c r="B48" s="103" t="str">
        <f t="shared" si="16"/>
        <v/>
      </c>
      <c r="C48" s="103" t="str">
        <f t="shared" si="16"/>
        <v/>
      </c>
      <c r="D48" s="103" t="str">
        <f t="shared" si="16"/>
        <v/>
      </c>
      <c r="E48" s="112"/>
      <c r="F48" s="105" t="str">
        <f>IF(E48="","",VLOOKUP(E48,報名總表及收費!$I$29:$L$140,4))</f>
        <v/>
      </c>
      <c r="G48" s="109"/>
      <c r="H48" s="107" t="str">
        <f t="shared" ca="1" si="3"/>
        <v/>
      </c>
      <c r="I48" s="108"/>
      <c r="J48" s="107" t="str">
        <f t="shared" si="4"/>
        <v/>
      </c>
      <c r="K48" s="71"/>
      <c r="L48" s="72">
        <v>47</v>
      </c>
      <c r="M48" s="72">
        <f>COUNTIFS($E$25:$E$160,"=47")</f>
        <v>0</v>
      </c>
      <c r="N48" s="68" t="str">
        <f t="shared" si="5"/>
        <v>OK</v>
      </c>
      <c r="O48" s="68">
        <f>VLOOKUP(L48,報名總表及收費!$I$30:$K$118,2)</f>
        <v>13</v>
      </c>
      <c r="P48" s="63" t="str">
        <f>IF(VLOOKUP(L48,報名總表及收費!$I$30:$K$118,3)=0,"",VLOOKUP(L48,報名總表及收費!$I$30:$K$118,3,FALSE))</f>
        <v/>
      </c>
      <c r="Q48" s="101">
        <f t="shared" ca="1" si="6"/>
        <v>13</v>
      </c>
      <c r="R48" s="71" t="str">
        <f t="shared" si="7"/>
        <v/>
      </c>
      <c r="S48" s="71" t="e">
        <f t="shared" si="8"/>
        <v>#N/A</v>
      </c>
      <c r="T48" s="63" t="str">
        <f t="shared" si="9"/>
        <v/>
      </c>
      <c r="U48" s="68" t="e">
        <f t="shared" si="10"/>
        <v>#N/A</v>
      </c>
      <c r="V48" s="68"/>
      <c r="W48" s="68"/>
      <c r="X48" s="68"/>
      <c r="Y48" s="68"/>
      <c r="Z48" s="68"/>
      <c r="AA48" s="68"/>
      <c r="AB48" s="68"/>
      <c r="AC48" s="68"/>
      <c r="AD48" s="68"/>
      <c r="AE48" s="68"/>
      <c r="AF48" s="68"/>
      <c r="AG48" s="68"/>
      <c r="AH48" s="68"/>
      <c r="AI48" s="68"/>
      <c r="AJ48" s="68"/>
      <c r="AK48" s="68"/>
      <c r="AL48" s="68"/>
      <c r="AM48" s="68"/>
      <c r="AN48" s="68"/>
      <c r="AO48" s="68"/>
      <c r="AP48" s="68"/>
      <c r="AQ48" s="68"/>
      <c r="AR48" s="68"/>
      <c r="AS48" s="68"/>
      <c r="AT48" s="68"/>
      <c r="AU48" s="68"/>
      <c r="AV48" s="68"/>
      <c r="AW48" s="68"/>
      <c r="AX48" s="68"/>
      <c r="AY48" s="68"/>
      <c r="AZ48" s="68"/>
      <c r="BA48" s="68"/>
      <c r="BB48" s="68"/>
      <c r="BC48" s="68"/>
      <c r="BD48" s="68"/>
      <c r="BE48" s="68"/>
      <c r="BF48" s="68"/>
      <c r="BG48" s="68"/>
      <c r="BH48" s="68"/>
      <c r="BI48" s="68"/>
      <c r="BJ48" s="68"/>
      <c r="BK48" s="68"/>
      <c r="BL48" s="68"/>
      <c r="BM48" s="68"/>
      <c r="BN48" s="68"/>
      <c r="BO48" s="68"/>
      <c r="BP48" s="68"/>
      <c r="BQ48" s="68"/>
      <c r="BR48" s="68"/>
      <c r="BS48" s="68"/>
      <c r="BT48" s="68"/>
      <c r="BU48" s="68"/>
      <c r="BV48" s="68"/>
      <c r="BW48" s="68"/>
      <c r="BX48" s="68"/>
      <c r="BY48" s="68"/>
      <c r="BZ48" s="68"/>
      <c r="CA48" s="68"/>
      <c r="CB48" s="68"/>
      <c r="CC48" s="68"/>
      <c r="CD48" s="68"/>
      <c r="CE48" s="68"/>
      <c r="CF48" s="68"/>
      <c r="CG48" s="68"/>
      <c r="CH48" s="68"/>
      <c r="CI48" s="68"/>
      <c r="CJ48" s="68"/>
      <c r="CK48" s="68"/>
      <c r="CL48" s="68"/>
      <c r="CM48" s="68"/>
      <c r="CN48" s="68"/>
      <c r="CO48" s="68"/>
      <c r="CP48" s="68"/>
      <c r="CQ48" s="68"/>
      <c r="CR48" s="68"/>
      <c r="CS48" s="68"/>
      <c r="CT48" s="68"/>
      <c r="CU48" s="68"/>
      <c r="CV48" s="68"/>
      <c r="CW48" s="68"/>
      <c r="CX48" s="68"/>
      <c r="CY48" s="68"/>
      <c r="CZ48" s="68"/>
      <c r="DA48" s="68"/>
      <c r="DB48" s="68"/>
      <c r="DC48" s="68"/>
      <c r="DD48" s="68"/>
      <c r="DE48" s="68"/>
      <c r="DF48" s="68"/>
      <c r="DG48" s="68"/>
      <c r="DH48" s="68"/>
      <c r="DI48" s="68"/>
      <c r="DJ48" s="68"/>
      <c r="DK48" s="68"/>
      <c r="DL48" s="68"/>
      <c r="DM48" s="68"/>
      <c r="DN48" s="68"/>
      <c r="DO48" s="68"/>
      <c r="DP48" s="68"/>
      <c r="DQ48" s="68"/>
      <c r="DR48" s="68"/>
      <c r="DS48" s="68"/>
      <c r="DT48" s="68"/>
      <c r="DU48" s="68"/>
      <c r="DV48" s="68"/>
      <c r="DW48" s="68"/>
      <c r="DX48" s="68"/>
      <c r="DY48" s="68"/>
      <c r="DZ48" s="68"/>
      <c r="EA48" s="68"/>
      <c r="EB48" s="68"/>
      <c r="EC48" s="68"/>
      <c r="ED48" s="68"/>
      <c r="EE48" s="68"/>
      <c r="EF48" s="68"/>
      <c r="EG48" s="68"/>
      <c r="EH48" s="68"/>
      <c r="EI48" s="68"/>
      <c r="EJ48" s="68"/>
      <c r="EK48" s="68"/>
      <c r="EL48" s="68"/>
      <c r="EM48" s="68"/>
      <c r="EN48" s="68"/>
      <c r="EO48" s="68"/>
      <c r="EP48" s="68"/>
      <c r="EQ48" s="68"/>
      <c r="ER48" s="68"/>
      <c r="ES48" s="68"/>
      <c r="ET48" s="68"/>
      <c r="EU48" s="68"/>
      <c r="EV48" s="68"/>
      <c r="EW48" s="68"/>
      <c r="EX48" s="68"/>
      <c r="EY48" s="68"/>
      <c r="EZ48" s="68"/>
      <c r="FA48" s="68"/>
      <c r="FB48" s="68"/>
      <c r="FC48" s="68"/>
      <c r="FD48" s="68"/>
      <c r="FE48" s="68"/>
      <c r="FF48" s="68"/>
      <c r="FG48" s="68"/>
      <c r="FH48" s="68"/>
      <c r="FI48" s="68"/>
      <c r="FJ48" s="68"/>
      <c r="FK48" s="68"/>
      <c r="FL48" s="68"/>
      <c r="FM48" s="68"/>
      <c r="FN48" s="68"/>
      <c r="FO48" s="68"/>
      <c r="FP48" s="68"/>
      <c r="FQ48" s="68"/>
      <c r="FR48" s="68"/>
      <c r="FS48" s="68"/>
      <c r="FT48" s="68"/>
      <c r="FU48" s="68"/>
      <c r="FV48" s="68"/>
      <c r="FW48" s="68"/>
      <c r="FX48" s="68"/>
      <c r="FY48" s="68"/>
      <c r="FZ48" s="68"/>
      <c r="GA48" s="68"/>
      <c r="GB48" s="68"/>
      <c r="GC48" s="68"/>
      <c r="GD48" s="68"/>
      <c r="GE48" s="68"/>
      <c r="GF48" s="68"/>
      <c r="GG48" s="68"/>
      <c r="GH48" s="68"/>
      <c r="GI48" s="68"/>
      <c r="GJ48" s="68"/>
      <c r="GK48" s="68"/>
      <c r="GL48" s="68"/>
      <c r="GM48" s="68"/>
      <c r="GN48" s="68"/>
      <c r="GO48" s="68"/>
      <c r="GP48" s="68"/>
      <c r="GQ48" s="68"/>
      <c r="GR48" s="68"/>
      <c r="GS48" s="68"/>
      <c r="GT48" s="68"/>
      <c r="GU48" s="68"/>
      <c r="GV48" s="68"/>
      <c r="GW48" s="68"/>
      <c r="GX48" s="68"/>
      <c r="GY48" s="68"/>
      <c r="GZ48" s="68"/>
      <c r="HA48" s="68"/>
      <c r="HB48" s="68"/>
      <c r="HC48" s="68"/>
      <c r="HD48" s="68"/>
      <c r="HE48" s="68"/>
      <c r="HF48" s="68"/>
      <c r="HG48" s="68"/>
      <c r="HH48" s="68"/>
      <c r="HI48" s="68"/>
      <c r="HJ48" s="68"/>
      <c r="HK48" s="68"/>
      <c r="HL48" s="68"/>
      <c r="HM48" s="68"/>
      <c r="HN48" s="68"/>
      <c r="HO48" s="68"/>
      <c r="HP48" s="68"/>
      <c r="HQ48" s="68"/>
      <c r="HR48" s="68"/>
      <c r="HS48" s="68"/>
      <c r="HT48" s="68"/>
      <c r="HU48" s="68"/>
      <c r="HV48" s="68"/>
      <c r="HW48" s="68"/>
      <c r="HX48" s="68"/>
      <c r="HY48" s="68"/>
      <c r="HZ48" s="68"/>
      <c r="IA48" s="68"/>
      <c r="IB48" s="68"/>
      <c r="IC48" s="68"/>
      <c r="ID48" s="68"/>
      <c r="IE48" s="68"/>
      <c r="IF48" s="68"/>
      <c r="IG48" s="68"/>
      <c r="IH48" s="68"/>
      <c r="II48" s="68"/>
      <c r="IJ48" s="68"/>
      <c r="IK48" s="68"/>
      <c r="IL48" s="68"/>
      <c r="IM48" s="68"/>
      <c r="IN48" s="68"/>
      <c r="IO48" s="68"/>
      <c r="IP48" s="68"/>
      <c r="IQ48" s="68"/>
      <c r="IR48" s="68"/>
      <c r="IS48" s="68"/>
      <c r="IT48" s="68"/>
      <c r="IU48" s="68"/>
      <c r="IV48" s="68"/>
      <c r="IW48" s="68"/>
      <c r="IX48" s="68"/>
      <c r="IY48" s="68"/>
      <c r="IZ48" s="68"/>
    </row>
    <row r="49" spans="1:260" ht="15.75" customHeight="1">
      <c r="A49" s="147" t="s">
        <v>28</v>
      </c>
      <c r="B49" s="95"/>
      <c r="C49" s="95"/>
      <c r="D49" s="95"/>
      <c r="E49" s="96"/>
      <c r="F49" s="97" t="str">
        <f>IF(E49="","",VLOOKUP(E49,報名總表及收費!$I$29:$L$140,4))</f>
        <v/>
      </c>
      <c r="G49" s="98"/>
      <c r="H49" s="99" t="str">
        <f t="shared" ca="1" si="3"/>
        <v/>
      </c>
      <c r="I49" s="100"/>
      <c r="J49" s="99" t="str">
        <f t="shared" si="4"/>
        <v/>
      </c>
      <c r="K49" s="71"/>
      <c r="L49" s="72">
        <v>49</v>
      </c>
      <c r="M49" s="72">
        <f>COUNTIFS($E$25:$E$160,"=49")</f>
        <v>0</v>
      </c>
      <c r="N49" s="68" t="str">
        <f t="shared" si="5"/>
        <v>OK</v>
      </c>
      <c r="O49" s="68">
        <f>VLOOKUP(L49,報名總表及收費!$I$30:$K$118,2)</f>
        <v>12</v>
      </c>
      <c r="P49" s="63" t="str">
        <f>IF(VLOOKUP(L49,報名總表及收費!$I$30:$K$118,3)=0,"",VLOOKUP(L49,報名總表及收費!$I$30:$K$118,3,FALSE))</f>
        <v/>
      </c>
      <c r="Q49" s="101">
        <f t="shared" ca="1" si="6"/>
        <v>12</v>
      </c>
      <c r="R49" s="71" t="str">
        <f t="shared" si="7"/>
        <v/>
      </c>
      <c r="S49" s="71" t="str">
        <f t="shared" si="8"/>
        <v/>
      </c>
      <c r="T49" s="63" t="str">
        <f t="shared" si="9"/>
        <v/>
      </c>
      <c r="U49" s="68" t="str">
        <f t="shared" si="10"/>
        <v/>
      </c>
      <c r="V49" s="68"/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68"/>
      <c r="AZ49" s="68"/>
      <c r="BA49" s="68"/>
      <c r="BB49" s="68"/>
      <c r="BC49" s="68"/>
      <c r="BD49" s="68"/>
      <c r="BE49" s="68"/>
      <c r="BF49" s="68"/>
      <c r="BG49" s="68"/>
      <c r="BH49" s="68"/>
      <c r="BI49" s="68"/>
      <c r="BJ49" s="68"/>
      <c r="BK49" s="68"/>
      <c r="BL49" s="68"/>
      <c r="BM49" s="68"/>
      <c r="BN49" s="68"/>
      <c r="BO49" s="68"/>
      <c r="BP49" s="68"/>
      <c r="BQ49" s="68"/>
      <c r="BR49" s="68"/>
      <c r="BS49" s="68"/>
      <c r="BT49" s="68"/>
      <c r="BU49" s="68"/>
      <c r="BV49" s="68"/>
      <c r="BW49" s="68"/>
      <c r="BX49" s="68"/>
      <c r="BY49" s="68"/>
      <c r="BZ49" s="68"/>
      <c r="CA49" s="68"/>
      <c r="CB49" s="68"/>
      <c r="CC49" s="68"/>
      <c r="CD49" s="68"/>
      <c r="CE49" s="68"/>
      <c r="CF49" s="68"/>
      <c r="CG49" s="68"/>
      <c r="CH49" s="68"/>
      <c r="CI49" s="68"/>
      <c r="CJ49" s="68"/>
      <c r="CK49" s="68"/>
      <c r="CL49" s="68"/>
      <c r="CM49" s="68"/>
      <c r="CN49" s="68"/>
      <c r="CO49" s="68"/>
      <c r="CP49" s="68"/>
      <c r="CQ49" s="68"/>
      <c r="CR49" s="68"/>
      <c r="CS49" s="68"/>
      <c r="CT49" s="68"/>
      <c r="CU49" s="68"/>
      <c r="CV49" s="68"/>
      <c r="CW49" s="68"/>
      <c r="CX49" s="68"/>
      <c r="CY49" s="68"/>
      <c r="CZ49" s="68"/>
      <c r="DA49" s="68"/>
      <c r="DB49" s="68"/>
      <c r="DC49" s="68"/>
      <c r="DD49" s="68"/>
      <c r="DE49" s="68"/>
      <c r="DF49" s="68"/>
      <c r="DG49" s="68"/>
      <c r="DH49" s="68"/>
      <c r="DI49" s="68"/>
      <c r="DJ49" s="68"/>
      <c r="DK49" s="68"/>
      <c r="DL49" s="68"/>
      <c r="DM49" s="68"/>
      <c r="DN49" s="68"/>
      <c r="DO49" s="68"/>
      <c r="DP49" s="68"/>
      <c r="DQ49" s="68"/>
      <c r="DR49" s="68"/>
      <c r="DS49" s="68"/>
      <c r="DT49" s="68"/>
      <c r="DU49" s="68"/>
      <c r="DV49" s="68"/>
      <c r="DW49" s="68"/>
      <c r="DX49" s="68"/>
      <c r="DY49" s="68"/>
      <c r="DZ49" s="68"/>
      <c r="EA49" s="68"/>
      <c r="EB49" s="68"/>
      <c r="EC49" s="68"/>
      <c r="ED49" s="68"/>
      <c r="EE49" s="68"/>
      <c r="EF49" s="68"/>
      <c r="EG49" s="68"/>
      <c r="EH49" s="68"/>
      <c r="EI49" s="68"/>
      <c r="EJ49" s="68"/>
      <c r="EK49" s="68"/>
      <c r="EL49" s="68"/>
      <c r="EM49" s="68"/>
      <c r="EN49" s="68"/>
      <c r="EO49" s="68"/>
      <c r="EP49" s="68"/>
      <c r="EQ49" s="68"/>
      <c r="ER49" s="68"/>
      <c r="ES49" s="68"/>
      <c r="ET49" s="68"/>
      <c r="EU49" s="68"/>
      <c r="EV49" s="68"/>
      <c r="EW49" s="68"/>
      <c r="EX49" s="68"/>
      <c r="EY49" s="68"/>
      <c r="EZ49" s="68"/>
      <c r="FA49" s="68"/>
      <c r="FB49" s="68"/>
      <c r="FC49" s="68"/>
      <c r="FD49" s="68"/>
      <c r="FE49" s="68"/>
      <c r="FF49" s="68"/>
      <c r="FG49" s="68"/>
      <c r="FH49" s="68"/>
      <c r="FI49" s="68"/>
      <c r="FJ49" s="68"/>
      <c r="FK49" s="68"/>
      <c r="FL49" s="68"/>
      <c r="FM49" s="68"/>
      <c r="FN49" s="68"/>
      <c r="FO49" s="68"/>
      <c r="FP49" s="68"/>
      <c r="FQ49" s="68"/>
      <c r="FR49" s="68"/>
      <c r="FS49" s="68"/>
      <c r="FT49" s="68"/>
      <c r="FU49" s="68"/>
      <c r="FV49" s="68"/>
      <c r="FW49" s="68"/>
      <c r="FX49" s="68"/>
      <c r="FY49" s="68"/>
      <c r="FZ49" s="68"/>
      <c r="GA49" s="68"/>
      <c r="GB49" s="68"/>
      <c r="GC49" s="68"/>
      <c r="GD49" s="68"/>
      <c r="GE49" s="68"/>
      <c r="GF49" s="68"/>
      <c r="GG49" s="68"/>
      <c r="GH49" s="68"/>
      <c r="GI49" s="68"/>
      <c r="GJ49" s="68"/>
      <c r="GK49" s="68"/>
      <c r="GL49" s="68"/>
      <c r="GM49" s="68"/>
      <c r="GN49" s="68"/>
      <c r="GO49" s="68"/>
      <c r="GP49" s="68"/>
      <c r="GQ49" s="68"/>
      <c r="GR49" s="68"/>
      <c r="GS49" s="68"/>
      <c r="GT49" s="68"/>
      <c r="GU49" s="68"/>
      <c r="GV49" s="68"/>
      <c r="GW49" s="68"/>
      <c r="GX49" s="68"/>
      <c r="GY49" s="68"/>
      <c r="GZ49" s="68"/>
      <c r="HA49" s="68"/>
      <c r="HB49" s="68"/>
      <c r="HC49" s="68"/>
      <c r="HD49" s="68"/>
      <c r="HE49" s="68"/>
      <c r="HF49" s="68"/>
      <c r="HG49" s="68"/>
      <c r="HH49" s="68"/>
      <c r="HI49" s="68"/>
      <c r="HJ49" s="68"/>
      <c r="HK49" s="68"/>
      <c r="HL49" s="68"/>
      <c r="HM49" s="68"/>
      <c r="HN49" s="68"/>
      <c r="HO49" s="68"/>
      <c r="HP49" s="68"/>
      <c r="HQ49" s="68"/>
      <c r="HR49" s="68"/>
      <c r="HS49" s="68"/>
      <c r="HT49" s="68"/>
      <c r="HU49" s="68"/>
      <c r="HV49" s="68"/>
      <c r="HW49" s="68"/>
      <c r="HX49" s="68"/>
      <c r="HY49" s="68"/>
      <c r="HZ49" s="68"/>
      <c r="IA49" s="68"/>
      <c r="IB49" s="68"/>
      <c r="IC49" s="68"/>
      <c r="ID49" s="68"/>
      <c r="IE49" s="68"/>
      <c r="IF49" s="68"/>
      <c r="IG49" s="68"/>
      <c r="IH49" s="68"/>
      <c r="II49" s="68"/>
      <c r="IJ49" s="68"/>
      <c r="IK49" s="68"/>
      <c r="IL49" s="68"/>
      <c r="IM49" s="68"/>
      <c r="IN49" s="68"/>
      <c r="IO49" s="68"/>
      <c r="IP49" s="68"/>
      <c r="IQ49" s="68"/>
      <c r="IR49" s="68"/>
      <c r="IS49" s="68"/>
      <c r="IT49" s="68"/>
      <c r="IU49" s="68"/>
      <c r="IV49" s="68"/>
      <c r="IW49" s="68"/>
      <c r="IX49" s="68"/>
      <c r="IY49" s="68"/>
      <c r="IZ49" s="68"/>
    </row>
    <row r="50" spans="1:260" ht="15.75" customHeight="1">
      <c r="A50" s="147"/>
      <c r="B50" s="94" t="str">
        <f t="shared" ref="B50:D52" si="17">IF(B49=0,"",B49)</f>
        <v/>
      </c>
      <c r="C50" s="94" t="str">
        <f t="shared" si="17"/>
        <v/>
      </c>
      <c r="D50" s="94" t="str">
        <f t="shared" si="17"/>
        <v/>
      </c>
      <c r="E50" s="96"/>
      <c r="F50" s="97" t="str">
        <f>IF(E50="","",VLOOKUP(E50,報名總表及收費!$I$29:$L$140,4))</f>
        <v/>
      </c>
      <c r="G50" s="98"/>
      <c r="H50" s="99" t="str">
        <f t="shared" ca="1" si="3"/>
        <v/>
      </c>
      <c r="I50" s="100"/>
      <c r="J50" s="99" t="str">
        <f t="shared" si="4"/>
        <v/>
      </c>
      <c r="K50" s="71"/>
      <c r="L50" s="72">
        <v>51</v>
      </c>
      <c r="M50" s="72">
        <f>COUNTIFS($E$25:$E$160,"=51")</f>
        <v>0</v>
      </c>
      <c r="N50" s="68" t="str">
        <f t="shared" si="5"/>
        <v>OK</v>
      </c>
      <c r="O50" s="68">
        <f>VLOOKUP(L50,報名總表及收費!$I$30:$K$118,2)</f>
        <v>13</v>
      </c>
      <c r="P50" s="63" t="str">
        <f>IF(VLOOKUP(L50,報名總表及收費!$I$30:$K$118,3)=0,"",VLOOKUP(L50,報名總表及收費!$I$30:$K$118,3,FALSE))</f>
        <v/>
      </c>
      <c r="Q50" s="101">
        <f t="shared" ca="1" si="6"/>
        <v>13</v>
      </c>
      <c r="R50" s="71" t="str">
        <f t="shared" si="7"/>
        <v/>
      </c>
      <c r="S50" s="71" t="e">
        <f t="shared" si="8"/>
        <v>#N/A</v>
      </c>
      <c r="T50" s="63" t="str">
        <f t="shared" si="9"/>
        <v/>
      </c>
      <c r="U50" s="68" t="e">
        <f t="shared" si="10"/>
        <v>#N/A</v>
      </c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  <c r="BB50" s="68"/>
      <c r="BC50" s="68"/>
      <c r="BD50" s="68"/>
      <c r="BE50" s="68"/>
      <c r="BF50" s="68"/>
      <c r="BG50" s="68"/>
      <c r="BH50" s="68"/>
      <c r="BI50" s="68"/>
      <c r="BJ50" s="68"/>
      <c r="BK50" s="68"/>
      <c r="BL50" s="68"/>
      <c r="BM50" s="68"/>
      <c r="BN50" s="68"/>
      <c r="BO50" s="68"/>
      <c r="BP50" s="68"/>
      <c r="BQ50" s="68"/>
      <c r="BR50" s="68"/>
      <c r="BS50" s="68"/>
      <c r="BT50" s="68"/>
      <c r="BU50" s="68"/>
      <c r="BV50" s="68"/>
      <c r="BW50" s="68"/>
      <c r="BX50" s="68"/>
      <c r="BY50" s="68"/>
      <c r="BZ50" s="68"/>
      <c r="CA50" s="68"/>
      <c r="CB50" s="68"/>
      <c r="CC50" s="68"/>
      <c r="CD50" s="68"/>
      <c r="CE50" s="68"/>
      <c r="CF50" s="68"/>
      <c r="CG50" s="68"/>
      <c r="CH50" s="68"/>
      <c r="CI50" s="68"/>
      <c r="CJ50" s="68"/>
      <c r="CK50" s="68"/>
      <c r="CL50" s="68"/>
      <c r="CM50" s="68"/>
      <c r="CN50" s="68"/>
      <c r="CO50" s="68"/>
      <c r="CP50" s="68"/>
      <c r="CQ50" s="68"/>
      <c r="CR50" s="68"/>
      <c r="CS50" s="68"/>
      <c r="CT50" s="68"/>
      <c r="CU50" s="68"/>
      <c r="CV50" s="68"/>
      <c r="CW50" s="68"/>
      <c r="CX50" s="68"/>
      <c r="CY50" s="68"/>
      <c r="CZ50" s="68"/>
      <c r="DA50" s="68"/>
      <c r="DB50" s="68"/>
      <c r="DC50" s="68"/>
      <c r="DD50" s="68"/>
      <c r="DE50" s="68"/>
      <c r="DF50" s="68"/>
      <c r="DG50" s="68"/>
      <c r="DH50" s="68"/>
      <c r="DI50" s="68"/>
      <c r="DJ50" s="68"/>
      <c r="DK50" s="68"/>
      <c r="DL50" s="68"/>
      <c r="DM50" s="68"/>
      <c r="DN50" s="68"/>
      <c r="DO50" s="68"/>
      <c r="DP50" s="68"/>
      <c r="DQ50" s="68"/>
      <c r="DR50" s="68"/>
      <c r="DS50" s="68"/>
      <c r="DT50" s="68"/>
      <c r="DU50" s="68"/>
      <c r="DV50" s="68"/>
      <c r="DW50" s="68"/>
      <c r="DX50" s="68"/>
      <c r="DY50" s="68"/>
      <c r="DZ50" s="68"/>
      <c r="EA50" s="68"/>
      <c r="EB50" s="68"/>
      <c r="EC50" s="68"/>
      <c r="ED50" s="68"/>
      <c r="EE50" s="68"/>
      <c r="EF50" s="68"/>
      <c r="EG50" s="68"/>
      <c r="EH50" s="68"/>
      <c r="EI50" s="68"/>
      <c r="EJ50" s="68"/>
      <c r="EK50" s="68"/>
      <c r="EL50" s="68"/>
      <c r="EM50" s="68"/>
      <c r="EN50" s="68"/>
      <c r="EO50" s="68"/>
      <c r="EP50" s="68"/>
      <c r="EQ50" s="68"/>
      <c r="ER50" s="68"/>
      <c r="ES50" s="68"/>
      <c r="ET50" s="68"/>
      <c r="EU50" s="68"/>
      <c r="EV50" s="68"/>
      <c r="EW50" s="68"/>
      <c r="EX50" s="68"/>
      <c r="EY50" s="68"/>
      <c r="EZ50" s="68"/>
      <c r="FA50" s="68"/>
      <c r="FB50" s="68"/>
      <c r="FC50" s="68"/>
      <c r="FD50" s="68"/>
      <c r="FE50" s="68"/>
      <c r="FF50" s="68"/>
      <c r="FG50" s="68"/>
      <c r="FH50" s="68"/>
      <c r="FI50" s="68"/>
      <c r="FJ50" s="68"/>
      <c r="FK50" s="68"/>
      <c r="FL50" s="68"/>
      <c r="FM50" s="68"/>
      <c r="FN50" s="68"/>
      <c r="FO50" s="68"/>
      <c r="FP50" s="68"/>
      <c r="FQ50" s="68"/>
      <c r="FR50" s="68"/>
      <c r="FS50" s="68"/>
      <c r="FT50" s="68"/>
      <c r="FU50" s="68"/>
      <c r="FV50" s="68"/>
      <c r="FW50" s="68"/>
      <c r="FX50" s="68"/>
      <c r="FY50" s="68"/>
      <c r="FZ50" s="68"/>
      <c r="GA50" s="68"/>
      <c r="GB50" s="68"/>
      <c r="GC50" s="68"/>
      <c r="GD50" s="68"/>
      <c r="GE50" s="68"/>
      <c r="GF50" s="68"/>
      <c r="GG50" s="68"/>
      <c r="GH50" s="68"/>
      <c r="GI50" s="68"/>
      <c r="GJ50" s="68"/>
      <c r="GK50" s="68"/>
      <c r="GL50" s="68"/>
      <c r="GM50" s="68"/>
      <c r="GN50" s="68"/>
      <c r="GO50" s="68"/>
      <c r="GP50" s="68"/>
      <c r="GQ50" s="68"/>
      <c r="GR50" s="68"/>
      <c r="GS50" s="68"/>
      <c r="GT50" s="68"/>
      <c r="GU50" s="68"/>
      <c r="GV50" s="68"/>
      <c r="GW50" s="68"/>
      <c r="GX50" s="68"/>
      <c r="GY50" s="68"/>
      <c r="GZ50" s="68"/>
      <c r="HA50" s="68"/>
      <c r="HB50" s="68"/>
      <c r="HC50" s="68"/>
      <c r="HD50" s="68"/>
      <c r="HE50" s="68"/>
      <c r="HF50" s="68"/>
      <c r="HG50" s="68"/>
      <c r="HH50" s="68"/>
      <c r="HI50" s="68"/>
      <c r="HJ50" s="68"/>
      <c r="HK50" s="68"/>
      <c r="HL50" s="68"/>
      <c r="HM50" s="68"/>
      <c r="HN50" s="68"/>
      <c r="HO50" s="68"/>
      <c r="HP50" s="68"/>
      <c r="HQ50" s="68"/>
      <c r="HR50" s="68"/>
      <c r="HS50" s="68"/>
      <c r="HT50" s="68"/>
      <c r="HU50" s="68"/>
      <c r="HV50" s="68"/>
      <c r="HW50" s="68"/>
      <c r="HX50" s="68"/>
      <c r="HY50" s="68"/>
      <c r="HZ50" s="68"/>
      <c r="IA50" s="68"/>
      <c r="IB50" s="68"/>
      <c r="IC50" s="68"/>
      <c r="ID50" s="68"/>
      <c r="IE50" s="68"/>
      <c r="IF50" s="68"/>
      <c r="IG50" s="68"/>
      <c r="IH50" s="68"/>
      <c r="II50" s="68"/>
      <c r="IJ50" s="68"/>
      <c r="IK50" s="68"/>
      <c r="IL50" s="68"/>
      <c r="IM50" s="68"/>
      <c r="IN50" s="68"/>
      <c r="IO50" s="68"/>
      <c r="IP50" s="68"/>
      <c r="IQ50" s="68"/>
      <c r="IR50" s="68"/>
      <c r="IS50" s="68"/>
      <c r="IT50" s="68"/>
      <c r="IU50" s="68"/>
      <c r="IV50" s="68"/>
      <c r="IW50" s="68"/>
      <c r="IX50" s="68"/>
      <c r="IY50" s="68"/>
      <c r="IZ50" s="68"/>
    </row>
    <row r="51" spans="1:260" ht="15.75" customHeight="1">
      <c r="A51" s="147"/>
      <c r="B51" s="94" t="str">
        <f t="shared" si="17"/>
        <v/>
      </c>
      <c r="C51" s="94" t="str">
        <f t="shared" si="17"/>
        <v/>
      </c>
      <c r="D51" s="94" t="str">
        <f t="shared" si="17"/>
        <v/>
      </c>
      <c r="E51" s="96"/>
      <c r="F51" s="97" t="str">
        <f>IF(E51="","",VLOOKUP(E51,報名總表及收費!$I$29:$L$140,4))</f>
        <v/>
      </c>
      <c r="G51" s="98"/>
      <c r="H51" s="99" t="str">
        <f t="shared" ca="1" si="3"/>
        <v/>
      </c>
      <c r="I51" s="100"/>
      <c r="J51" s="99" t="str">
        <f t="shared" si="4"/>
        <v/>
      </c>
      <c r="K51" s="71"/>
      <c r="L51" s="72">
        <v>53</v>
      </c>
      <c r="M51" s="72">
        <f>COUNTIFS($E$25:$E$160,"=53")</f>
        <v>0</v>
      </c>
      <c r="N51" s="68" t="str">
        <f t="shared" si="5"/>
        <v>OK</v>
      </c>
      <c r="O51" s="68">
        <f>VLOOKUP(L51,報名總表及收費!$I$30:$K$118,2)</f>
        <v>12</v>
      </c>
      <c r="P51" s="63" t="str">
        <f>IF(VLOOKUP(L51,報名總表及收費!$I$30:$K$118,3)=0,"",VLOOKUP(L51,報名總表及收費!$I$30:$K$118,3,FALSE))</f>
        <v/>
      </c>
      <c r="Q51" s="101">
        <f t="shared" ca="1" si="6"/>
        <v>12</v>
      </c>
      <c r="R51" s="71" t="str">
        <f t="shared" si="7"/>
        <v/>
      </c>
      <c r="S51" s="71" t="e">
        <f t="shared" si="8"/>
        <v>#N/A</v>
      </c>
      <c r="T51" s="63" t="str">
        <f t="shared" si="9"/>
        <v/>
      </c>
      <c r="U51" s="68" t="e">
        <f t="shared" si="10"/>
        <v>#N/A</v>
      </c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  <c r="BB51" s="68"/>
      <c r="BC51" s="68"/>
      <c r="BD51" s="68"/>
      <c r="BE51" s="68"/>
      <c r="BF51" s="68"/>
      <c r="BG51" s="68"/>
      <c r="BH51" s="68"/>
      <c r="BI51" s="68"/>
      <c r="BJ51" s="68"/>
      <c r="BK51" s="68"/>
      <c r="BL51" s="68"/>
      <c r="BM51" s="68"/>
      <c r="BN51" s="68"/>
      <c r="BO51" s="68"/>
      <c r="BP51" s="68"/>
      <c r="BQ51" s="68"/>
      <c r="BR51" s="68"/>
      <c r="BS51" s="68"/>
      <c r="BT51" s="68"/>
      <c r="BU51" s="68"/>
      <c r="BV51" s="68"/>
      <c r="BW51" s="68"/>
      <c r="BX51" s="68"/>
      <c r="BY51" s="68"/>
      <c r="BZ51" s="68"/>
      <c r="CA51" s="68"/>
      <c r="CB51" s="68"/>
      <c r="CC51" s="68"/>
      <c r="CD51" s="68"/>
      <c r="CE51" s="68"/>
      <c r="CF51" s="68"/>
      <c r="CG51" s="68"/>
      <c r="CH51" s="68"/>
      <c r="CI51" s="68"/>
      <c r="CJ51" s="68"/>
      <c r="CK51" s="68"/>
      <c r="CL51" s="68"/>
      <c r="CM51" s="68"/>
      <c r="CN51" s="68"/>
      <c r="CO51" s="68"/>
      <c r="CP51" s="68"/>
      <c r="CQ51" s="68"/>
      <c r="CR51" s="68"/>
      <c r="CS51" s="68"/>
      <c r="CT51" s="68"/>
      <c r="CU51" s="68"/>
      <c r="CV51" s="68"/>
      <c r="CW51" s="68"/>
      <c r="CX51" s="68"/>
      <c r="CY51" s="68"/>
      <c r="CZ51" s="68"/>
      <c r="DA51" s="68"/>
      <c r="DB51" s="68"/>
      <c r="DC51" s="68"/>
      <c r="DD51" s="68"/>
      <c r="DE51" s="68"/>
      <c r="DF51" s="68"/>
      <c r="DG51" s="68"/>
      <c r="DH51" s="68"/>
      <c r="DI51" s="68"/>
      <c r="DJ51" s="68"/>
      <c r="DK51" s="68"/>
      <c r="DL51" s="68"/>
      <c r="DM51" s="68"/>
      <c r="DN51" s="68"/>
      <c r="DO51" s="68"/>
      <c r="DP51" s="68"/>
      <c r="DQ51" s="68"/>
      <c r="DR51" s="68"/>
      <c r="DS51" s="68"/>
      <c r="DT51" s="68"/>
      <c r="DU51" s="68"/>
      <c r="DV51" s="68"/>
      <c r="DW51" s="68"/>
      <c r="DX51" s="68"/>
      <c r="DY51" s="68"/>
      <c r="DZ51" s="68"/>
      <c r="EA51" s="68"/>
      <c r="EB51" s="68"/>
      <c r="EC51" s="68"/>
      <c r="ED51" s="68"/>
      <c r="EE51" s="68"/>
      <c r="EF51" s="68"/>
      <c r="EG51" s="68"/>
      <c r="EH51" s="68"/>
      <c r="EI51" s="68"/>
      <c r="EJ51" s="68"/>
      <c r="EK51" s="68"/>
      <c r="EL51" s="68"/>
      <c r="EM51" s="68"/>
      <c r="EN51" s="68"/>
      <c r="EO51" s="68"/>
      <c r="EP51" s="68"/>
      <c r="EQ51" s="68"/>
      <c r="ER51" s="68"/>
      <c r="ES51" s="68"/>
      <c r="ET51" s="68"/>
      <c r="EU51" s="68"/>
      <c r="EV51" s="68"/>
      <c r="EW51" s="68"/>
      <c r="EX51" s="68"/>
      <c r="EY51" s="68"/>
      <c r="EZ51" s="68"/>
      <c r="FA51" s="68"/>
      <c r="FB51" s="68"/>
      <c r="FC51" s="68"/>
      <c r="FD51" s="68"/>
      <c r="FE51" s="68"/>
      <c r="FF51" s="68"/>
      <c r="FG51" s="68"/>
      <c r="FH51" s="68"/>
      <c r="FI51" s="68"/>
      <c r="FJ51" s="68"/>
      <c r="FK51" s="68"/>
      <c r="FL51" s="68"/>
      <c r="FM51" s="68"/>
      <c r="FN51" s="68"/>
      <c r="FO51" s="68"/>
      <c r="FP51" s="68"/>
      <c r="FQ51" s="68"/>
      <c r="FR51" s="68"/>
      <c r="FS51" s="68"/>
      <c r="FT51" s="68"/>
      <c r="FU51" s="68"/>
      <c r="FV51" s="68"/>
      <c r="FW51" s="68"/>
      <c r="FX51" s="68"/>
      <c r="FY51" s="68"/>
      <c r="FZ51" s="68"/>
      <c r="GA51" s="68"/>
      <c r="GB51" s="68"/>
      <c r="GC51" s="68"/>
      <c r="GD51" s="68"/>
      <c r="GE51" s="68"/>
      <c r="GF51" s="68"/>
      <c r="GG51" s="68"/>
      <c r="GH51" s="68"/>
      <c r="GI51" s="68"/>
      <c r="GJ51" s="68"/>
      <c r="GK51" s="68"/>
      <c r="GL51" s="68"/>
      <c r="GM51" s="68"/>
      <c r="GN51" s="68"/>
      <c r="GO51" s="68"/>
      <c r="GP51" s="68"/>
      <c r="GQ51" s="68"/>
      <c r="GR51" s="68"/>
      <c r="GS51" s="68"/>
      <c r="GT51" s="68"/>
      <c r="GU51" s="68"/>
      <c r="GV51" s="68"/>
      <c r="GW51" s="68"/>
      <c r="GX51" s="68"/>
      <c r="GY51" s="68"/>
      <c r="GZ51" s="68"/>
      <c r="HA51" s="68"/>
      <c r="HB51" s="68"/>
      <c r="HC51" s="68"/>
      <c r="HD51" s="68"/>
      <c r="HE51" s="68"/>
      <c r="HF51" s="68"/>
      <c r="HG51" s="68"/>
      <c r="HH51" s="68"/>
      <c r="HI51" s="68"/>
      <c r="HJ51" s="68"/>
      <c r="HK51" s="68"/>
      <c r="HL51" s="68"/>
      <c r="HM51" s="68"/>
      <c r="HN51" s="68"/>
      <c r="HO51" s="68"/>
      <c r="HP51" s="68"/>
      <c r="HQ51" s="68"/>
      <c r="HR51" s="68"/>
      <c r="HS51" s="68"/>
      <c r="HT51" s="68"/>
      <c r="HU51" s="68"/>
      <c r="HV51" s="68"/>
      <c r="HW51" s="68"/>
      <c r="HX51" s="68"/>
      <c r="HY51" s="68"/>
      <c r="HZ51" s="68"/>
      <c r="IA51" s="68"/>
      <c r="IB51" s="68"/>
      <c r="IC51" s="68"/>
      <c r="ID51" s="68"/>
      <c r="IE51" s="68"/>
      <c r="IF51" s="68"/>
      <c r="IG51" s="68"/>
      <c r="IH51" s="68"/>
      <c r="II51" s="68"/>
      <c r="IJ51" s="68"/>
      <c r="IK51" s="68"/>
      <c r="IL51" s="68"/>
      <c r="IM51" s="68"/>
      <c r="IN51" s="68"/>
      <c r="IO51" s="68"/>
      <c r="IP51" s="68"/>
      <c r="IQ51" s="68"/>
      <c r="IR51" s="68"/>
      <c r="IS51" s="68"/>
      <c r="IT51" s="68"/>
      <c r="IU51" s="68"/>
      <c r="IV51" s="68"/>
      <c r="IW51" s="68"/>
      <c r="IX51" s="68"/>
      <c r="IY51" s="68"/>
      <c r="IZ51" s="68"/>
    </row>
    <row r="52" spans="1:260" ht="15.75" customHeight="1">
      <c r="A52" s="147"/>
      <c r="B52" s="94" t="str">
        <f t="shared" si="17"/>
        <v/>
      </c>
      <c r="C52" s="94" t="str">
        <f t="shared" si="17"/>
        <v/>
      </c>
      <c r="D52" s="94" t="str">
        <f t="shared" si="17"/>
        <v/>
      </c>
      <c r="E52" s="96"/>
      <c r="F52" s="97" t="str">
        <f>IF(E52="","",VLOOKUP(E52,報名總表及收費!$I$29:$L$140,4))</f>
        <v/>
      </c>
      <c r="G52" s="98"/>
      <c r="H52" s="99" t="str">
        <f t="shared" ca="1" si="3"/>
        <v/>
      </c>
      <c r="I52" s="100"/>
      <c r="J52" s="99" t="str">
        <f t="shared" si="4"/>
        <v/>
      </c>
      <c r="K52" s="71"/>
      <c r="L52" s="72">
        <v>55</v>
      </c>
      <c r="M52" s="72">
        <f>COUNTIFS($E$25:$E$160,"=55")</f>
        <v>0</v>
      </c>
      <c r="N52" s="68" t="str">
        <f t="shared" si="5"/>
        <v>OK</v>
      </c>
      <c r="O52" s="68">
        <f>VLOOKUP(L52,報名總表及收費!$I$30:$K$118,2)</f>
        <v>13</v>
      </c>
      <c r="P52" s="63" t="str">
        <f>IF(VLOOKUP(L52,報名總表及收費!$I$30:$K$118,3)=0,"",VLOOKUP(L52,報名總表及收費!$I$30:$K$118,3,FALSE))</f>
        <v/>
      </c>
      <c r="Q52" s="101">
        <f t="shared" ca="1" si="6"/>
        <v>13</v>
      </c>
      <c r="R52" s="71" t="str">
        <f t="shared" si="7"/>
        <v/>
      </c>
      <c r="S52" s="71" t="e">
        <f t="shared" si="8"/>
        <v>#N/A</v>
      </c>
      <c r="T52" s="63" t="str">
        <f t="shared" si="9"/>
        <v/>
      </c>
      <c r="U52" s="68" t="e">
        <f t="shared" si="10"/>
        <v>#N/A</v>
      </c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68"/>
      <c r="AJ52" s="68"/>
      <c r="AK52" s="68"/>
      <c r="AL52" s="68"/>
      <c r="AM52" s="68"/>
      <c r="AN52" s="68"/>
      <c r="AO52" s="68"/>
      <c r="AP52" s="68"/>
      <c r="AQ52" s="68"/>
      <c r="AR52" s="68"/>
      <c r="AS52" s="68"/>
      <c r="AT52" s="68"/>
      <c r="AU52" s="68"/>
      <c r="AV52" s="68"/>
      <c r="AW52" s="68"/>
      <c r="AX52" s="68"/>
      <c r="AY52" s="68"/>
      <c r="AZ52" s="68"/>
      <c r="BA52" s="68"/>
      <c r="BB52" s="68"/>
      <c r="BC52" s="68"/>
      <c r="BD52" s="68"/>
      <c r="BE52" s="68"/>
      <c r="BF52" s="68"/>
      <c r="BG52" s="68"/>
      <c r="BH52" s="68"/>
      <c r="BI52" s="68"/>
      <c r="BJ52" s="68"/>
      <c r="BK52" s="68"/>
      <c r="BL52" s="68"/>
      <c r="BM52" s="68"/>
      <c r="BN52" s="68"/>
      <c r="BO52" s="68"/>
      <c r="BP52" s="68"/>
      <c r="BQ52" s="68"/>
      <c r="BR52" s="68"/>
      <c r="BS52" s="68"/>
      <c r="BT52" s="68"/>
      <c r="BU52" s="68"/>
      <c r="BV52" s="68"/>
      <c r="BW52" s="68"/>
      <c r="BX52" s="68"/>
      <c r="BY52" s="68"/>
      <c r="BZ52" s="68"/>
      <c r="CA52" s="68"/>
      <c r="CB52" s="68"/>
      <c r="CC52" s="68"/>
      <c r="CD52" s="68"/>
      <c r="CE52" s="68"/>
      <c r="CF52" s="68"/>
      <c r="CG52" s="68"/>
      <c r="CH52" s="68"/>
      <c r="CI52" s="68"/>
      <c r="CJ52" s="68"/>
      <c r="CK52" s="68"/>
      <c r="CL52" s="68"/>
      <c r="CM52" s="68"/>
      <c r="CN52" s="68"/>
      <c r="CO52" s="68"/>
      <c r="CP52" s="68"/>
      <c r="CQ52" s="68"/>
      <c r="CR52" s="68"/>
      <c r="CS52" s="68"/>
      <c r="CT52" s="68"/>
      <c r="CU52" s="68"/>
      <c r="CV52" s="68"/>
      <c r="CW52" s="68"/>
      <c r="CX52" s="68"/>
      <c r="CY52" s="68"/>
      <c r="CZ52" s="68"/>
      <c r="DA52" s="68"/>
      <c r="DB52" s="68"/>
      <c r="DC52" s="68"/>
      <c r="DD52" s="68"/>
      <c r="DE52" s="68"/>
      <c r="DF52" s="68"/>
      <c r="DG52" s="68"/>
      <c r="DH52" s="68"/>
      <c r="DI52" s="68"/>
      <c r="DJ52" s="68"/>
      <c r="DK52" s="68"/>
      <c r="DL52" s="68"/>
      <c r="DM52" s="68"/>
      <c r="DN52" s="68"/>
      <c r="DO52" s="68"/>
      <c r="DP52" s="68"/>
      <c r="DQ52" s="68"/>
      <c r="DR52" s="68"/>
      <c r="DS52" s="68"/>
      <c r="DT52" s="68"/>
      <c r="DU52" s="68"/>
      <c r="DV52" s="68"/>
      <c r="DW52" s="68"/>
      <c r="DX52" s="68"/>
      <c r="DY52" s="68"/>
      <c r="DZ52" s="68"/>
      <c r="EA52" s="68"/>
      <c r="EB52" s="68"/>
      <c r="EC52" s="68"/>
      <c r="ED52" s="68"/>
      <c r="EE52" s="68"/>
      <c r="EF52" s="68"/>
      <c r="EG52" s="68"/>
      <c r="EH52" s="68"/>
      <c r="EI52" s="68"/>
      <c r="EJ52" s="68"/>
      <c r="EK52" s="68"/>
      <c r="EL52" s="68"/>
      <c r="EM52" s="68"/>
      <c r="EN52" s="68"/>
      <c r="EO52" s="68"/>
      <c r="EP52" s="68"/>
      <c r="EQ52" s="68"/>
      <c r="ER52" s="68"/>
      <c r="ES52" s="68"/>
      <c r="ET52" s="68"/>
      <c r="EU52" s="68"/>
      <c r="EV52" s="68"/>
      <c r="EW52" s="68"/>
      <c r="EX52" s="68"/>
      <c r="EY52" s="68"/>
      <c r="EZ52" s="68"/>
      <c r="FA52" s="68"/>
      <c r="FB52" s="68"/>
      <c r="FC52" s="68"/>
      <c r="FD52" s="68"/>
      <c r="FE52" s="68"/>
      <c r="FF52" s="68"/>
      <c r="FG52" s="68"/>
      <c r="FH52" s="68"/>
      <c r="FI52" s="68"/>
      <c r="FJ52" s="68"/>
      <c r="FK52" s="68"/>
      <c r="FL52" s="68"/>
      <c r="FM52" s="68"/>
      <c r="FN52" s="68"/>
      <c r="FO52" s="68"/>
      <c r="FP52" s="68"/>
      <c r="FQ52" s="68"/>
      <c r="FR52" s="68"/>
      <c r="FS52" s="68"/>
      <c r="FT52" s="68"/>
      <c r="FU52" s="68"/>
      <c r="FV52" s="68"/>
      <c r="FW52" s="68"/>
      <c r="FX52" s="68"/>
      <c r="FY52" s="68"/>
      <c r="FZ52" s="68"/>
      <c r="GA52" s="68"/>
      <c r="GB52" s="68"/>
      <c r="GC52" s="68"/>
      <c r="GD52" s="68"/>
      <c r="GE52" s="68"/>
      <c r="GF52" s="68"/>
      <c r="GG52" s="68"/>
      <c r="GH52" s="68"/>
      <c r="GI52" s="68"/>
      <c r="GJ52" s="68"/>
      <c r="GK52" s="68"/>
      <c r="GL52" s="68"/>
      <c r="GM52" s="68"/>
      <c r="GN52" s="68"/>
      <c r="GO52" s="68"/>
      <c r="GP52" s="68"/>
      <c r="GQ52" s="68"/>
      <c r="GR52" s="68"/>
      <c r="GS52" s="68"/>
      <c r="GT52" s="68"/>
      <c r="GU52" s="68"/>
      <c r="GV52" s="68"/>
      <c r="GW52" s="68"/>
      <c r="GX52" s="68"/>
      <c r="GY52" s="68"/>
      <c r="GZ52" s="68"/>
      <c r="HA52" s="68"/>
      <c r="HB52" s="68"/>
      <c r="HC52" s="68"/>
      <c r="HD52" s="68"/>
      <c r="HE52" s="68"/>
      <c r="HF52" s="68"/>
      <c r="HG52" s="68"/>
      <c r="HH52" s="68"/>
      <c r="HI52" s="68"/>
      <c r="HJ52" s="68"/>
      <c r="HK52" s="68"/>
      <c r="HL52" s="68"/>
      <c r="HM52" s="68"/>
      <c r="HN52" s="68"/>
      <c r="HO52" s="68"/>
      <c r="HP52" s="68"/>
      <c r="HQ52" s="68"/>
      <c r="HR52" s="68"/>
      <c r="HS52" s="68"/>
      <c r="HT52" s="68"/>
      <c r="HU52" s="68"/>
      <c r="HV52" s="68"/>
      <c r="HW52" s="68"/>
      <c r="HX52" s="68"/>
      <c r="HY52" s="68"/>
      <c r="HZ52" s="68"/>
      <c r="IA52" s="68"/>
      <c r="IB52" s="68"/>
      <c r="IC52" s="68"/>
      <c r="ID52" s="68"/>
      <c r="IE52" s="68"/>
      <c r="IF52" s="68"/>
      <c r="IG52" s="68"/>
      <c r="IH52" s="68"/>
      <c r="II52" s="68"/>
      <c r="IJ52" s="68"/>
      <c r="IK52" s="68"/>
      <c r="IL52" s="68"/>
      <c r="IM52" s="68"/>
      <c r="IN52" s="68"/>
      <c r="IO52" s="68"/>
      <c r="IP52" s="68"/>
      <c r="IQ52" s="68"/>
      <c r="IR52" s="68"/>
      <c r="IS52" s="68"/>
      <c r="IT52" s="68"/>
      <c r="IU52" s="68"/>
      <c r="IV52" s="68"/>
      <c r="IW52" s="68"/>
      <c r="IX52" s="68"/>
      <c r="IY52" s="68"/>
      <c r="IZ52" s="68"/>
    </row>
    <row r="53" spans="1:260" ht="15.75" customHeight="1">
      <c r="A53" s="148" t="s">
        <v>29</v>
      </c>
      <c r="B53" s="104"/>
      <c r="C53" s="104"/>
      <c r="D53" s="104"/>
      <c r="E53" s="112"/>
      <c r="F53" s="105" t="str">
        <f>IF(E53="","",VLOOKUP(E53,報名總表及收費!$I$29:$L$140,4))</f>
        <v/>
      </c>
      <c r="G53" s="109"/>
      <c r="H53" s="107" t="str">
        <f t="shared" ca="1" si="3"/>
        <v/>
      </c>
      <c r="I53" s="108"/>
      <c r="J53" s="107" t="str">
        <f t="shared" si="4"/>
        <v/>
      </c>
      <c r="K53" s="71"/>
      <c r="L53" s="72">
        <v>57</v>
      </c>
      <c r="M53" s="72">
        <f>COUNTIFS($E$25:$E$160,"=57")</f>
        <v>0</v>
      </c>
      <c r="N53" s="68" t="str">
        <f t="shared" si="5"/>
        <v>OK</v>
      </c>
      <c r="O53" s="68">
        <f>VLOOKUP(L53,報名總表及收費!$I$30:$K$118,2)</f>
        <v>12</v>
      </c>
      <c r="P53" s="63" t="str">
        <f>IF(VLOOKUP(L53,報名總表及收費!$I$30:$K$118,3)=0,"",VLOOKUP(L53,報名總表及收費!$I$30:$K$118,3,FALSE))</f>
        <v/>
      </c>
      <c r="Q53" s="101">
        <f t="shared" ca="1" si="6"/>
        <v>12</v>
      </c>
      <c r="R53" s="71" t="str">
        <f t="shared" si="7"/>
        <v/>
      </c>
      <c r="S53" s="71" t="str">
        <f t="shared" si="8"/>
        <v/>
      </c>
      <c r="T53" s="63" t="str">
        <f t="shared" si="9"/>
        <v/>
      </c>
      <c r="U53" s="68" t="str">
        <f t="shared" si="10"/>
        <v/>
      </c>
      <c r="V53" s="68"/>
      <c r="W53" s="68"/>
      <c r="X53" s="68"/>
      <c r="Y53" s="68"/>
      <c r="Z53" s="68"/>
      <c r="AA53" s="68"/>
      <c r="AB53" s="68"/>
      <c r="AC53" s="68"/>
      <c r="AD53" s="68"/>
      <c r="AE53" s="68"/>
      <c r="AF53" s="68"/>
      <c r="AG53" s="68"/>
      <c r="AH53" s="68"/>
      <c r="AI53" s="68"/>
      <c r="AJ53" s="68"/>
      <c r="AK53" s="68"/>
      <c r="AL53" s="68"/>
      <c r="AM53" s="68"/>
      <c r="AN53" s="68"/>
      <c r="AO53" s="68"/>
      <c r="AP53" s="68"/>
      <c r="AQ53" s="68"/>
      <c r="AR53" s="68"/>
      <c r="AS53" s="68"/>
      <c r="AT53" s="68"/>
      <c r="AU53" s="68"/>
      <c r="AV53" s="68"/>
      <c r="AW53" s="68"/>
      <c r="AX53" s="68"/>
      <c r="AY53" s="68"/>
      <c r="AZ53" s="68"/>
      <c r="BA53" s="68"/>
      <c r="BB53" s="68"/>
      <c r="BC53" s="68"/>
      <c r="BD53" s="68"/>
      <c r="BE53" s="68"/>
      <c r="BF53" s="68"/>
      <c r="BG53" s="68"/>
      <c r="BH53" s="68"/>
      <c r="BI53" s="68"/>
      <c r="BJ53" s="68"/>
      <c r="BK53" s="68"/>
      <c r="BL53" s="68"/>
      <c r="BM53" s="68"/>
      <c r="BN53" s="68"/>
      <c r="BO53" s="68"/>
      <c r="BP53" s="68"/>
      <c r="BQ53" s="68"/>
      <c r="BR53" s="68"/>
      <c r="BS53" s="68"/>
      <c r="BT53" s="68"/>
      <c r="BU53" s="68"/>
      <c r="BV53" s="68"/>
      <c r="BW53" s="68"/>
      <c r="BX53" s="68"/>
      <c r="BY53" s="68"/>
      <c r="BZ53" s="68"/>
      <c r="CA53" s="68"/>
      <c r="CB53" s="68"/>
      <c r="CC53" s="68"/>
      <c r="CD53" s="68"/>
      <c r="CE53" s="68"/>
      <c r="CF53" s="68"/>
      <c r="CG53" s="68"/>
      <c r="CH53" s="68"/>
      <c r="CI53" s="68"/>
      <c r="CJ53" s="68"/>
      <c r="CK53" s="68"/>
      <c r="CL53" s="68"/>
      <c r="CM53" s="68"/>
      <c r="CN53" s="68"/>
      <c r="CO53" s="68"/>
      <c r="CP53" s="68"/>
      <c r="CQ53" s="68"/>
      <c r="CR53" s="68"/>
      <c r="CS53" s="68"/>
      <c r="CT53" s="68"/>
      <c r="CU53" s="68"/>
      <c r="CV53" s="68"/>
      <c r="CW53" s="68"/>
      <c r="CX53" s="68"/>
      <c r="CY53" s="68"/>
      <c r="CZ53" s="68"/>
      <c r="DA53" s="68"/>
      <c r="DB53" s="68"/>
      <c r="DC53" s="68"/>
      <c r="DD53" s="68"/>
      <c r="DE53" s="68"/>
      <c r="DF53" s="68"/>
      <c r="DG53" s="68"/>
      <c r="DH53" s="68"/>
      <c r="DI53" s="68"/>
      <c r="DJ53" s="68"/>
      <c r="DK53" s="68"/>
      <c r="DL53" s="68"/>
      <c r="DM53" s="68"/>
      <c r="DN53" s="68"/>
      <c r="DO53" s="68"/>
      <c r="DP53" s="68"/>
      <c r="DQ53" s="68"/>
      <c r="DR53" s="68"/>
      <c r="DS53" s="68"/>
      <c r="DT53" s="68"/>
      <c r="DU53" s="68"/>
      <c r="DV53" s="68"/>
      <c r="DW53" s="68"/>
      <c r="DX53" s="68"/>
      <c r="DY53" s="68"/>
      <c r="DZ53" s="68"/>
      <c r="EA53" s="68"/>
      <c r="EB53" s="68"/>
      <c r="EC53" s="68"/>
      <c r="ED53" s="68"/>
      <c r="EE53" s="68"/>
      <c r="EF53" s="68"/>
      <c r="EG53" s="68"/>
      <c r="EH53" s="68"/>
      <c r="EI53" s="68"/>
      <c r="EJ53" s="68"/>
      <c r="EK53" s="68"/>
      <c r="EL53" s="68"/>
      <c r="EM53" s="68"/>
      <c r="EN53" s="68"/>
      <c r="EO53" s="68"/>
      <c r="EP53" s="68"/>
      <c r="EQ53" s="68"/>
      <c r="ER53" s="68"/>
      <c r="ES53" s="68"/>
      <c r="ET53" s="68"/>
      <c r="EU53" s="68"/>
      <c r="EV53" s="68"/>
      <c r="EW53" s="68"/>
      <c r="EX53" s="68"/>
      <c r="EY53" s="68"/>
      <c r="EZ53" s="68"/>
      <c r="FA53" s="68"/>
      <c r="FB53" s="68"/>
      <c r="FC53" s="68"/>
      <c r="FD53" s="68"/>
      <c r="FE53" s="68"/>
      <c r="FF53" s="68"/>
      <c r="FG53" s="68"/>
      <c r="FH53" s="68"/>
      <c r="FI53" s="68"/>
      <c r="FJ53" s="68"/>
      <c r="FK53" s="68"/>
      <c r="FL53" s="68"/>
      <c r="FM53" s="68"/>
      <c r="FN53" s="68"/>
      <c r="FO53" s="68"/>
      <c r="FP53" s="68"/>
      <c r="FQ53" s="68"/>
      <c r="FR53" s="68"/>
      <c r="FS53" s="68"/>
      <c r="FT53" s="68"/>
      <c r="FU53" s="68"/>
      <c r="FV53" s="68"/>
      <c r="FW53" s="68"/>
      <c r="FX53" s="68"/>
      <c r="FY53" s="68"/>
      <c r="FZ53" s="68"/>
      <c r="GA53" s="68"/>
      <c r="GB53" s="68"/>
      <c r="GC53" s="68"/>
      <c r="GD53" s="68"/>
      <c r="GE53" s="68"/>
      <c r="GF53" s="68"/>
      <c r="GG53" s="68"/>
      <c r="GH53" s="68"/>
      <c r="GI53" s="68"/>
      <c r="GJ53" s="68"/>
      <c r="GK53" s="68"/>
      <c r="GL53" s="68"/>
      <c r="GM53" s="68"/>
      <c r="GN53" s="68"/>
      <c r="GO53" s="68"/>
      <c r="GP53" s="68"/>
      <c r="GQ53" s="68"/>
      <c r="GR53" s="68"/>
      <c r="GS53" s="68"/>
      <c r="GT53" s="68"/>
      <c r="GU53" s="68"/>
      <c r="GV53" s="68"/>
      <c r="GW53" s="68"/>
      <c r="GX53" s="68"/>
      <c r="GY53" s="68"/>
      <c r="GZ53" s="68"/>
      <c r="HA53" s="68"/>
      <c r="HB53" s="68"/>
      <c r="HC53" s="68"/>
      <c r="HD53" s="68"/>
      <c r="HE53" s="68"/>
      <c r="HF53" s="68"/>
      <c r="HG53" s="68"/>
      <c r="HH53" s="68"/>
      <c r="HI53" s="68"/>
      <c r="HJ53" s="68"/>
      <c r="HK53" s="68"/>
      <c r="HL53" s="68"/>
      <c r="HM53" s="68"/>
      <c r="HN53" s="68"/>
      <c r="HO53" s="68"/>
      <c r="HP53" s="68"/>
      <c r="HQ53" s="68"/>
      <c r="HR53" s="68"/>
      <c r="HS53" s="68"/>
      <c r="HT53" s="68"/>
      <c r="HU53" s="68"/>
      <c r="HV53" s="68"/>
      <c r="HW53" s="68"/>
      <c r="HX53" s="68"/>
      <c r="HY53" s="68"/>
      <c r="HZ53" s="68"/>
      <c r="IA53" s="68"/>
      <c r="IB53" s="68"/>
      <c r="IC53" s="68"/>
      <c r="ID53" s="68"/>
      <c r="IE53" s="68"/>
      <c r="IF53" s="68"/>
      <c r="IG53" s="68"/>
      <c r="IH53" s="68"/>
      <c r="II53" s="68"/>
      <c r="IJ53" s="68"/>
      <c r="IK53" s="68"/>
      <c r="IL53" s="68"/>
      <c r="IM53" s="68"/>
      <c r="IN53" s="68"/>
      <c r="IO53" s="68"/>
      <c r="IP53" s="68"/>
      <c r="IQ53" s="68"/>
      <c r="IR53" s="68"/>
      <c r="IS53" s="68"/>
      <c r="IT53" s="68"/>
      <c r="IU53" s="68"/>
      <c r="IV53" s="68"/>
      <c r="IW53" s="68"/>
      <c r="IX53" s="68"/>
      <c r="IY53" s="68"/>
      <c r="IZ53" s="68"/>
    </row>
    <row r="54" spans="1:260" ht="15.75" customHeight="1">
      <c r="A54" s="148"/>
      <c r="B54" s="103" t="str">
        <f t="shared" ref="B54:D56" si="18">IF(B53=0,"",B53)</f>
        <v/>
      </c>
      <c r="C54" s="103" t="str">
        <f t="shared" si="18"/>
        <v/>
      </c>
      <c r="D54" s="103" t="str">
        <f t="shared" si="18"/>
        <v/>
      </c>
      <c r="E54" s="112"/>
      <c r="F54" s="105" t="str">
        <f>IF(E54="","",VLOOKUP(E54,報名總表及收費!$I$29:$L$140,4))</f>
        <v/>
      </c>
      <c r="G54" s="109"/>
      <c r="H54" s="107" t="str">
        <f t="shared" ca="1" si="3"/>
        <v/>
      </c>
      <c r="I54" s="108"/>
      <c r="J54" s="107" t="str">
        <f t="shared" si="4"/>
        <v/>
      </c>
      <c r="K54" s="71"/>
      <c r="L54" s="72">
        <v>59</v>
      </c>
      <c r="M54" s="72">
        <f>COUNTIFS($E$25:$E$160,"=59")</f>
        <v>0</v>
      </c>
      <c r="N54" s="68" t="str">
        <f t="shared" si="5"/>
        <v>OK</v>
      </c>
      <c r="O54" s="68">
        <f>VLOOKUP(L54,報名總表及收費!$I$30:$K$118,2)</f>
        <v>13</v>
      </c>
      <c r="P54" s="63" t="str">
        <f>IF(VLOOKUP(L54,報名總表及收費!$I$30:$K$118,3)=0,"",VLOOKUP(L54,報名總表及收費!$I$30:$K$118,3,FALSE))</f>
        <v/>
      </c>
      <c r="Q54" s="101">
        <f t="shared" ca="1" si="6"/>
        <v>13</v>
      </c>
      <c r="R54" s="71" t="str">
        <f t="shared" si="7"/>
        <v/>
      </c>
      <c r="S54" s="71" t="e">
        <f t="shared" si="8"/>
        <v>#N/A</v>
      </c>
      <c r="T54" s="63" t="str">
        <f t="shared" si="9"/>
        <v/>
      </c>
      <c r="U54" s="68" t="e">
        <f t="shared" si="10"/>
        <v>#N/A</v>
      </c>
      <c r="V54" s="68"/>
      <c r="W54" s="68"/>
      <c r="X54" s="68"/>
      <c r="Y54" s="68"/>
      <c r="Z54" s="68"/>
      <c r="AA54" s="68"/>
      <c r="AB54" s="68"/>
      <c r="AC54" s="68"/>
      <c r="AD54" s="68"/>
      <c r="AE54" s="68"/>
      <c r="AF54" s="68"/>
      <c r="AG54" s="68"/>
      <c r="AH54" s="68"/>
      <c r="AI54" s="68"/>
      <c r="AJ54" s="68"/>
      <c r="AK54" s="68"/>
      <c r="AL54" s="68"/>
      <c r="AM54" s="6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68"/>
      <c r="AZ54" s="68"/>
      <c r="BA54" s="68"/>
      <c r="BB54" s="68"/>
      <c r="BC54" s="68"/>
      <c r="BD54" s="68"/>
      <c r="BE54" s="68"/>
      <c r="BF54" s="68"/>
      <c r="BG54" s="68"/>
      <c r="BH54" s="68"/>
      <c r="BI54" s="68"/>
      <c r="BJ54" s="68"/>
      <c r="BK54" s="68"/>
      <c r="BL54" s="68"/>
      <c r="BM54" s="68"/>
      <c r="BN54" s="68"/>
      <c r="BO54" s="68"/>
      <c r="BP54" s="68"/>
      <c r="BQ54" s="68"/>
      <c r="BR54" s="68"/>
      <c r="BS54" s="68"/>
      <c r="BT54" s="68"/>
      <c r="BU54" s="68"/>
      <c r="BV54" s="68"/>
      <c r="BW54" s="68"/>
      <c r="BX54" s="68"/>
      <c r="BY54" s="68"/>
      <c r="BZ54" s="68"/>
      <c r="CA54" s="68"/>
      <c r="CB54" s="68"/>
      <c r="CC54" s="68"/>
      <c r="CD54" s="68"/>
      <c r="CE54" s="68"/>
      <c r="CF54" s="68"/>
      <c r="CG54" s="68"/>
      <c r="CH54" s="68"/>
      <c r="CI54" s="68"/>
      <c r="CJ54" s="68"/>
      <c r="CK54" s="68"/>
      <c r="CL54" s="68"/>
      <c r="CM54" s="68"/>
      <c r="CN54" s="68"/>
      <c r="CO54" s="68"/>
      <c r="CP54" s="68"/>
      <c r="CQ54" s="68"/>
      <c r="CR54" s="68"/>
      <c r="CS54" s="68"/>
      <c r="CT54" s="68"/>
      <c r="CU54" s="68"/>
      <c r="CV54" s="68"/>
      <c r="CW54" s="68"/>
      <c r="CX54" s="68"/>
      <c r="CY54" s="68"/>
      <c r="CZ54" s="68"/>
      <c r="DA54" s="68"/>
      <c r="DB54" s="68"/>
      <c r="DC54" s="68"/>
      <c r="DD54" s="68"/>
      <c r="DE54" s="68"/>
      <c r="DF54" s="68"/>
      <c r="DG54" s="68"/>
      <c r="DH54" s="68"/>
      <c r="DI54" s="68"/>
      <c r="DJ54" s="68"/>
      <c r="DK54" s="68"/>
      <c r="DL54" s="68"/>
      <c r="DM54" s="68"/>
      <c r="DN54" s="68"/>
      <c r="DO54" s="68"/>
      <c r="DP54" s="68"/>
      <c r="DQ54" s="68"/>
      <c r="DR54" s="68"/>
      <c r="DS54" s="68"/>
      <c r="DT54" s="68"/>
      <c r="DU54" s="68"/>
      <c r="DV54" s="68"/>
      <c r="DW54" s="68"/>
      <c r="DX54" s="68"/>
      <c r="DY54" s="68"/>
      <c r="DZ54" s="68"/>
      <c r="EA54" s="68"/>
      <c r="EB54" s="68"/>
      <c r="EC54" s="68"/>
      <c r="ED54" s="68"/>
      <c r="EE54" s="68"/>
      <c r="EF54" s="68"/>
      <c r="EG54" s="68"/>
      <c r="EH54" s="68"/>
      <c r="EI54" s="68"/>
      <c r="EJ54" s="68"/>
      <c r="EK54" s="68"/>
      <c r="EL54" s="68"/>
      <c r="EM54" s="68"/>
      <c r="EN54" s="68"/>
      <c r="EO54" s="68"/>
      <c r="EP54" s="68"/>
      <c r="EQ54" s="68"/>
      <c r="ER54" s="68"/>
      <c r="ES54" s="68"/>
      <c r="ET54" s="68"/>
      <c r="EU54" s="68"/>
      <c r="EV54" s="68"/>
      <c r="EW54" s="68"/>
      <c r="EX54" s="68"/>
      <c r="EY54" s="68"/>
      <c r="EZ54" s="68"/>
      <c r="FA54" s="68"/>
      <c r="FB54" s="68"/>
      <c r="FC54" s="68"/>
      <c r="FD54" s="68"/>
      <c r="FE54" s="68"/>
      <c r="FF54" s="68"/>
      <c r="FG54" s="68"/>
      <c r="FH54" s="68"/>
      <c r="FI54" s="68"/>
      <c r="FJ54" s="68"/>
      <c r="FK54" s="68"/>
      <c r="FL54" s="68"/>
      <c r="FM54" s="68"/>
      <c r="FN54" s="68"/>
      <c r="FO54" s="68"/>
      <c r="FP54" s="68"/>
      <c r="FQ54" s="68"/>
      <c r="FR54" s="68"/>
      <c r="FS54" s="68"/>
      <c r="FT54" s="68"/>
      <c r="FU54" s="68"/>
      <c r="FV54" s="68"/>
      <c r="FW54" s="68"/>
      <c r="FX54" s="68"/>
      <c r="FY54" s="68"/>
      <c r="FZ54" s="68"/>
      <c r="GA54" s="68"/>
      <c r="GB54" s="68"/>
      <c r="GC54" s="68"/>
      <c r="GD54" s="68"/>
      <c r="GE54" s="68"/>
      <c r="GF54" s="68"/>
      <c r="GG54" s="68"/>
      <c r="GH54" s="68"/>
      <c r="GI54" s="68"/>
      <c r="GJ54" s="68"/>
      <c r="GK54" s="68"/>
      <c r="GL54" s="68"/>
      <c r="GM54" s="68"/>
      <c r="GN54" s="68"/>
      <c r="GO54" s="68"/>
      <c r="GP54" s="68"/>
      <c r="GQ54" s="68"/>
      <c r="GR54" s="68"/>
      <c r="GS54" s="68"/>
      <c r="GT54" s="68"/>
      <c r="GU54" s="68"/>
      <c r="GV54" s="68"/>
      <c r="GW54" s="68"/>
      <c r="GX54" s="68"/>
      <c r="GY54" s="68"/>
      <c r="GZ54" s="68"/>
      <c r="HA54" s="68"/>
      <c r="HB54" s="68"/>
      <c r="HC54" s="68"/>
      <c r="HD54" s="68"/>
      <c r="HE54" s="68"/>
      <c r="HF54" s="68"/>
      <c r="HG54" s="68"/>
      <c r="HH54" s="68"/>
      <c r="HI54" s="68"/>
      <c r="HJ54" s="68"/>
      <c r="HK54" s="68"/>
      <c r="HL54" s="68"/>
      <c r="HM54" s="68"/>
      <c r="HN54" s="68"/>
      <c r="HO54" s="68"/>
      <c r="HP54" s="68"/>
      <c r="HQ54" s="68"/>
      <c r="HR54" s="68"/>
      <c r="HS54" s="68"/>
      <c r="HT54" s="68"/>
      <c r="HU54" s="68"/>
      <c r="HV54" s="68"/>
      <c r="HW54" s="68"/>
      <c r="HX54" s="68"/>
      <c r="HY54" s="68"/>
      <c r="HZ54" s="68"/>
      <c r="IA54" s="68"/>
      <c r="IB54" s="68"/>
      <c r="IC54" s="68"/>
      <c r="ID54" s="68"/>
      <c r="IE54" s="68"/>
      <c r="IF54" s="68"/>
      <c r="IG54" s="68"/>
      <c r="IH54" s="68"/>
      <c r="II54" s="68"/>
      <c r="IJ54" s="68"/>
      <c r="IK54" s="68"/>
      <c r="IL54" s="68"/>
      <c r="IM54" s="68"/>
      <c r="IN54" s="68"/>
      <c r="IO54" s="68"/>
      <c r="IP54" s="68"/>
      <c r="IQ54" s="68"/>
      <c r="IR54" s="68"/>
      <c r="IS54" s="68"/>
      <c r="IT54" s="68"/>
      <c r="IU54" s="68"/>
      <c r="IV54" s="68"/>
      <c r="IW54" s="68"/>
      <c r="IX54" s="68"/>
      <c r="IY54" s="68"/>
      <c r="IZ54" s="68"/>
    </row>
    <row r="55" spans="1:260" ht="15.75" customHeight="1">
      <c r="A55" s="148"/>
      <c r="B55" s="103" t="str">
        <f t="shared" si="18"/>
        <v/>
      </c>
      <c r="C55" s="103" t="str">
        <f t="shared" si="18"/>
        <v/>
      </c>
      <c r="D55" s="103" t="str">
        <f t="shared" si="18"/>
        <v/>
      </c>
      <c r="E55" s="112"/>
      <c r="F55" s="105" t="str">
        <f>IF(E55="","",VLOOKUP(E55,報名總表及收費!$I$29:$L$140,4))</f>
        <v/>
      </c>
      <c r="G55" s="109"/>
      <c r="H55" s="107" t="str">
        <f t="shared" ca="1" si="3"/>
        <v/>
      </c>
      <c r="I55" s="108"/>
      <c r="J55" s="107" t="str">
        <f t="shared" si="4"/>
        <v/>
      </c>
      <c r="K55" s="71"/>
      <c r="L55" s="72">
        <v>61</v>
      </c>
      <c r="M55" s="72">
        <f>COUNTIFS($E$25:$E$160,"=61")</f>
        <v>0</v>
      </c>
      <c r="N55" s="68" t="str">
        <f t="shared" si="5"/>
        <v>OK</v>
      </c>
      <c r="O55" s="68">
        <f>VLOOKUP(L55,報名總表及收費!$I$30:$K$118,2)</f>
        <v>12</v>
      </c>
      <c r="P55" s="63" t="str">
        <f>IF(VLOOKUP(L55,報名總表及收費!$I$30:$K$118,3)=0,"",VLOOKUP(L55,報名總表及收費!$I$30:$K$118,3,FALSE))</f>
        <v/>
      </c>
      <c r="Q55" s="101">
        <f t="shared" ca="1" si="6"/>
        <v>12</v>
      </c>
      <c r="R55" s="71" t="str">
        <f t="shared" si="7"/>
        <v/>
      </c>
      <c r="S55" s="71" t="e">
        <f t="shared" si="8"/>
        <v>#N/A</v>
      </c>
      <c r="T55" s="63" t="str">
        <f t="shared" si="9"/>
        <v/>
      </c>
      <c r="U55" s="68" t="e">
        <f t="shared" si="10"/>
        <v>#N/A</v>
      </c>
      <c r="V55" s="68"/>
      <c r="W55" s="68"/>
      <c r="X55" s="68"/>
      <c r="Y55" s="68"/>
      <c r="Z55" s="68"/>
      <c r="AA55" s="68"/>
      <c r="AB55" s="68"/>
      <c r="AC55" s="68"/>
      <c r="AD55" s="68"/>
      <c r="AE55" s="68"/>
      <c r="AF55" s="68"/>
      <c r="AG55" s="68"/>
      <c r="AH55" s="68"/>
      <c r="AI55" s="68"/>
      <c r="AJ55" s="68"/>
      <c r="AK55" s="68"/>
      <c r="AL55" s="68"/>
      <c r="AM55" s="68"/>
      <c r="AN55" s="68"/>
      <c r="AO55" s="68"/>
      <c r="AP55" s="68"/>
      <c r="AQ55" s="68"/>
      <c r="AR55" s="68"/>
      <c r="AS55" s="68"/>
      <c r="AT55" s="68"/>
      <c r="AU55" s="68"/>
      <c r="AV55" s="68"/>
      <c r="AW55" s="68"/>
      <c r="AX55" s="68"/>
      <c r="AY55" s="68"/>
      <c r="AZ55" s="68"/>
      <c r="BA55" s="68"/>
      <c r="BB55" s="68"/>
      <c r="BC55" s="68"/>
      <c r="BD55" s="68"/>
      <c r="BE55" s="68"/>
      <c r="BF55" s="68"/>
      <c r="BG55" s="68"/>
      <c r="BH55" s="68"/>
      <c r="BI55" s="68"/>
      <c r="BJ55" s="68"/>
      <c r="BK55" s="68"/>
      <c r="BL55" s="68"/>
      <c r="BM55" s="68"/>
      <c r="BN55" s="68"/>
      <c r="BO55" s="68"/>
      <c r="BP55" s="68"/>
      <c r="BQ55" s="68"/>
      <c r="BR55" s="68"/>
      <c r="BS55" s="68"/>
      <c r="BT55" s="68"/>
      <c r="BU55" s="68"/>
      <c r="BV55" s="68"/>
      <c r="BW55" s="68"/>
      <c r="BX55" s="68"/>
      <c r="BY55" s="68"/>
      <c r="BZ55" s="68"/>
      <c r="CA55" s="68"/>
      <c r="CB55" s="68"/>
      <c r="CC55" s="68"/>
      <c r="CD55" s="68"/>
      <c r="CE55" s="68"/>
      <c r="CF55" s="68"/>
      <c r="CG55" s="68"/>
      <c r="CH55" s="68"/>
      <c r="CI55" s="68"/>
      <c r="CJ55" s="68"/>
      <c r="CK55" s="68"/>
      <c r="CL55" s="68"/>
      <c r="CM55" s="68"/>
      <c r="CN55" s="68"/>
      <c r="CO55" s="68"/>
      <c r="CP55" s="68"/>
      <c r="CQ55" s="68"/>
      <c r="CR55" s="68"/>
      <c r="CS55" s="68"/>
      <c r="CT55" s="68"/>
      <c r="CU55" s="68"/>
      <c r="CV55" s="68"/>
      <c r="CW55" s="68"/>
      <c r="CX55" s="68"/>
      <c r="CY55" s="68"/>
      <c r="CZ55" s="68"/>
      <c r="DA55" s="68"/>
      <c r="DB55" s="68"/>
      <c r="DC55" s="68"/>
      <c r="DD55" s="68"/>
      <c r="DE55" s="68"/>
      <c r="DF55" s="68"/>
      <c r="DG55" s="68"/>
      <c r="DH55" s="68"/>
      <c r="DI55" s="68"/>
      <c r="DJ55" s="68"/>
      <c r="DK55" s="68"/>
      <c r="DL55" s="68"/>
      <c r="DM55" s="68"/>
      <c r="DN55" s="68"/>
      <c r="DO55" s="68"/>
      <c r="DP55" s="68"/>
      <c r="DQ55" s="68"/>
      <c r="DR55" s="68"/>
      <c r="DS55" s="68"/>
      <c r="DT55" s="68"/>
      <c r="DU55" s="68"/>
      <c r="DV55" s="68"/>
      <c r="DW55" s="68"/>
      <c r="DX55" s="68"/>
      <c r="DY55" s="68"/>
      <c r="DZ55" s="68"/>
      <c r="EA55" s="68"/>
      <c r="EB55" s="68"/>
      <c r="EC55" s="68"/>
      <c r="ED55" s="68"/>
      <c r="EE55" s="68"/>
      <c r="EF55" s="68"/>
      <c r="EG55" s="68"/>
      <c r="EH55" s="68"/>
      <c r="EI55" s="68"/>
      <c r="EJ55" s="68"/>
      <c r="EK55" s="68"/>
      <c r="EL55" s="68"/>
      <c r="EM55" s="68"/>
      <c r="EN55" s="68"/>
      <c r="EO55" s="68"/>
      <c r="EP55" s="68"/>
      <c r="EQ55" s="68"/>
      <c r="ER55" s="68"/>
      <c r="ES55" s="68"/>
      <c r="ET55" s="68"/>
      <c r="EU55" s="68"/>
      <c r="EV55" s="68"/>
      <c r="EW55" s="68"/>
      <c r="EX55" s="68"/>
      <c r="EY55" s="68"/>
      <c r="EZ55" s="68"/>
      <c r="FA55" s="68"/>
      <c r="FB55" s="68"/>
      <c r="FC55" s="68"/>
      <c r="FD55" s="68"/>
      <c r="FE55" s="68"/>
      <c r="FF55" s="68"/>
      <c r="FG55" s="68"/>
      <c r="FH55" s="68"/>
      <c r="FI55" s="68"/>
      <c r="FJ55" s="68"/>
      <c r="FK55" s="68"/>
      <c r="FL55" s="68"/>
      <c r="FM55" s="68"/>
      <c r="FN55" s="68"/>
      <c r="FO55" s="68"/>
      <c r="FP55" s="68"/>
      <c r="FQ55" s="68"/>
      <c r="FR55" s="68"/>
      <c r="FS55" s="68"/>
      <c r="FT55" s="68"/>
      <c r="FU55" s="68"/>
      <c r="FV55" s="68"/>
      <c r="FW55" s="68"/>
      <c r="FX55" s="68"/>
      <c r="FY55" s="68"/>
      <c r="FZ55" s="68"/>
      <c r="GA55" s="68"/>
      <c r="GB55" s="68"/>
      <c r="GC55" s="68"/>
      <c r="GD55" s="68"/>
      <c r="GE55" s="68"/>
      <c r="GF55" s="68"/>
      <c r="GG55" s="68"/>
      <c r="GH55" s="68"/>
      <c r="GI55" s="68"/>
      <c r="GJ55" s="68"/>
      <c r="GK55" s="68"/>
      <c r="GL55" s="68"/>
      <c r="GM55" s="68"/>
      <c r="GN55" s="68"/>
      <c r="GO55" s="68"/>
      <c r="GP55" s="68"/>
      <c r="GQ55" s="68"/>
      <c r="GR55" s="68"/>
      <c r="GS55" s="68"/>
      <c r="GT55" s="68"/>
      <c r="GU55" s="68"/>
      <c r="GV55" s="68"/>
      <c r="GW55" s="68"/>
      <c r="GX55" s="68"/>
      <c r="GY55" s="68"/>
      <c r="GZ55" s="68"/>
      <c r="HA55" s="68"/>
      <c r="HB55" s="68"/>
      <c r="HC55" s="68"/>
      <c r="HD55" s="68"/>
      <c r="HE55" s="68"/>
      <c r="HF55" s="68"/>
      <c r="HG55" s="68"/>
      <c r="HH55" s="68"/>
      <c r="HI55" s="68"/>
      <c r="HJ55" s="68"/>
      <c r="HK55" s="68"/>
      <c r="HL55" s="68"/>
      <c r="HM55" s="68"/>
      <c r="HN55" s="68"/>
      <c r="HO55" s="68"/>
      <c r="HP55" s="68"/>
      <c r="HQ55" s="68"/>
      <c r="HR55" s="68"/>
      <c r="HS55" s="68"/>
      <c r="HT55" s="68"/>
      <c r="HU55" s="68"/>
      <c r="HV55" s="68"/>
      <c r="HW55" s="68"/>
      <c r="HX55" s="68"/>
      <c r="HY55" s="68"/>
      <c r="HZ55" s="68"/>
      <c r="IA55" s="68"/>
      <c r="IB55" s="68"/>
      <c r="IC55" s="68"/>
      <c r="ID55" s="68"/>
      <c r="IE55" s="68"/>
      <c r="IF55" s="68"/>
      <c r="IG55" s="68"/>
      <c r="IH55" s="68"/>
      <c r="II55" s="68"/>
      <c r="IJ55" s="68"/>
      <c r="IK55" s="68"/>
      <c r="IL55" s="68"/>
      <c r="IM55" s="68"/>
      <c r="IN55" s="68"/>
      <c r="IO55" s="68"/>
      <c r="IP55" s="68"/>
      <c r="IQ55" s="68"/>
      <c r="IR55" s="68"/>
      <c r="IS55" s="68"/>
      <c r="IT55" s="68"/>
      <c r="IU55" s="68"/>
      <c r="IV55" s="68"/>
      <c r="IW55" s="68"/>
      <c r="IX55" s="68"/>
      <c r="IY55" s="68"/>
      <c r="IZ55" s="68"/>
    </row>
    <row r="56" spans="1:260" ht="15.75" customHeight="1">
      <c r="A56" s="148"/>
      <c r="B56" s="103" t="str">
        <f t="shared" si="18"/>
        <v/>
      </c>
      <c r="C56" s="103" t="str">
        <f t="shared" si="18"/>
        <v/>
      </c>
      <c r="D56" s="103" t="str">
        <f t="shared" si="18"/>
        <v/>
      </c>
      <c r="E56" s="112"/>
      <c r="F56" s="105" t="str">
        <f>IF(E56="","",VLOOKUP(E56,報名總表及收費!$I$29:$L$140,4))</f>
        <v/>
      </c>
      <c r="G56" s="109"/>
      <c r="H56" s="107" t="str">
        <f t="shared" ca="1" si="3"/>
        <v/>
      </c>
      <c r="I56" s="108"/>
      <c r="J56" s="107" t="str">
        <f t="shared" si="4"/>
        <v/>
      </c>
      <c r="K56" s="52"/>
      <c r="L56" s="72">
        <v>63</v>
      </c>
      <c r="M56" s="72">
        <f>COUNTIFS($E$25:$E$160,"=63")</f>
        <v>0</v>
      </c>
      <c r="N56" s="68" t="str">
        <f t="shared" si="5"/>
        <v>OK</v>
      </c>
      <c r="O56" s="68">
        <f>VLOOKUP(L56,報名總表及收費!$I$30:$K$118,2)</f>
        <v>13</v>
      </c>
      <c r="P56" s="63" t="str">
        <f>IF(VLOOKUP(L56,報名總表及收費!$I$30:$K$118,3)=0,"",VLOOKUP(L56,報名總表及收費!$I$30:$K$118,3,FALSE))</f>
        <v/>
      </c>
      <c r="Q56" s="101">
        <f t="shared" ca="1" si="6"/>
        <v>13</v>
      </c>
      <c r="R56" s="71" t="str">
        <f t="shared" si="7"/>
        <v/>
      </c>
      <c r="S56" s="71" t="e">
        <f t="shared" si="8"/>
        <v>#N/A</v>
      </c>
      <c r="T56" s="63" t="str">
        <f t="shared" si="9"/>
        <v/>
      </c>
      <c r="U56" s="68" t="e">
        <f t="shared" si="10"/>
        <v>#N/A</v>
      </c>
      <c r="V56" s="68"/>
      <c r="W56" s="68"/>
      <c r="X56" s="68"/>
      <c r="Y56" s="68"/>
      <c r="Z56" s="68"/>
      <c r="AA56" s="68"/>
      <c r="AB56" s="68"/>
      <c r="AC56" s="68"/>
      <c r="AD56" s="68"/>
      <c r="AE56" s="68"/>
      <c r="AF56" s="68"/>
      <c r="AG56" s="68"/>
      <c r="AH56" s="68"/>
      <c r="AI56" s="68"/>
      <c r="AJ56" s="68"/>
      <c r="AK56" s="68"/>
      <c r="AL56" s="68"/>
      <c r="AM56" s="68"/>
      <c r="AN56" s="68"/>
      <c r="AO56" s="68"/>
      <c r="AP56" s="68"/>
      <c r="AQ56" s="68"/>
      <c r="AR56" s="68"/>
      <c r="AS56" s="68"/>
      <c r="AT56" s="68"/>
      <c r="AU56" s="68"/>
      <c r="AV56" s="68"/>
      <c r="AW56" s="68"/>
      <c r="AX56" s="68"/>
      <c r="AY56" s="68"/>
      <c r="AZ56" s="68"/>
      <c r="BA56" s="68"/>
      <c r="BB56" s="68"/>
      <c r="BC56" s="68"/>
      <c r="BD56" s="68"/>
      <c r="BE56" s="68"/>
      <c r="BF56" s="68"/>
      <c r="BG56" s="68"/>
      <c r="BH56" s="68"/>
      <c r="BI56" s="68"/>
      <c r="BJ56" s="68"/>
      <c r="BK56" s="68"/>
      <c r="BL56" s="68"/>
      <c r="BM56" s="68"/>
      <c r="BN56" s="68"/>
      <c r="BO56" s="68"/>
      <c r="BP56" s="68"/>
      <c r="BQ56" s="68"/>
      <c r="BR56" s="68"/>
      <c r="BS56" s="68"/>
      <c r="BT56" s="68"/>
      <c r="BU56" s="68"/>
      <c r="BV56" s="68"/>
      <c r="BW56" s="68"/>
      <c r="BX56" s="68"/>
      <c r="BY56" s="68"/>
      <c r="BZ56" s="68"/>
      <c r="CA56" s="68"/>
      <c r="CB56" s="68"/>
      <c r="CC56" s="68"/>
      <c r="CD56" s="68"/>
      <c r="CE56" s="68"/>
      <c r="CF56" s="68"/>
      <c r="CG56" s="68"/>
      <c r="CH56" s="68"/>
      <c r="CI56" s="68"/>
      <c r="CJ56" s="68"/>
      <c r="CK56" s="68"/>
      <c r="CL56" s="68"/>
      <c r="CM56" s="68"/>
      <c r="CN56" s="68"/>
      <c r="CO56" s="68"/>
      <c r="CP56" s="68"/>
      <c r="CQ56" s="68"/>
      <c r="CR56" s="68"/>
      <c r="CS56" s="68"/>
      <c r="CT56" s="68"/>
      <c r="CU56" s="68"/>
      <c r="CV56" s="68"/>
      <c r="CW56" s="68"/>
      <c r="CX56" s="68"/>
      <c r="CY56" s="68"/>
      <c r="CZ56" s="68"/>
      <c r="DA56" s="68"/>
      <c r="DB56" s="68"/>
      <c r="DC56" s="68"/>
      <c r="DD56" s="68"/>
      <c r="DE56" s="68"/>
      <c r="DF56" s="68"/>
      <c r="DG56" s="68"/>
      <c r="DH56" s="68"/>
      <c r="DI56" s="68"/>
      <c r="DJ56" s="68"/>
      <c r="DK56" s="68"/>
      <c r="DL56" s="68"/>
      <c r="DM56" s="68"/>
      <c r="DN56" s="68"/>
      <c r="DO56" s="68"/>
      <c r="DP56" s="68"/>
      <c r="DQ56" s="68"/>
      <c r="DR56" s="68"/>
      <c r="DS56" s="68"/>
      <c r="DT56" s="68"/>
      <c r="DU56" s="68"/>
      <c r="DV56" s="68"/>
      <c r="DW56" s="68"/>
      <c r="DX56" s="68"/>
      <c r="DY56" s="68"/>
      <c r="DZ56" s="68"/>
      <c r="EA56" s="68"/>
      <c r="EB56" s="68"/>
      <c r="EC56" s="68"/>
      <c r="ED56" s="68"/>
      <c r="EE56" s="68"/>
      <c r="EF56" s="68"/>
      <c r="EG56" s="68"/>
      <c r="EH56" s="68"/>
      <c r="EI56" s="68"/>
      <c r="EJ56" s="68"/>
      <c r="EK56" s="68"/>
      <c r="EL56" s="68"/>
      <c r="EM56" s="68"/>
      <c r="EN56" s="68"/>
      <c r="EO56" s="68"/>
      <c r="EP56" s="68"/>
      <c r="EQ56" s="68"/>
      <c r="ER56" s="68"/>
      <c r="ES56" s="68"/>
      <c r="ET56" s="68"/>
      <c r="EU56" s="68"/>
      <c r="EV56" s="68"/>
      <c r="EW56" s="68"/>
      <c r="EX56" s="68"/>
      <c r="EY56" s="68"/>
      <c r="EZ56" s="68"/>
      <c r="FA56" s="68"/>
      <c r="FB56" s="68"/>
      <c r="FC56" s="68"/>
      <c r="FD56" s="68"/>
      <c r="FE56" s="68"/>
      <c r="FF56" s="68"/>
      <c r="FG56" s="68"/>
      <c r="FH56" s="68"/>
      <c r="FI56" s="68"/>
      <c r="FJ56" s="68"/>
      <c r="FK56" s="68"/>
      <c r="FL56" s="68"/>
      <c r="FM56" s="68"/>
      <c r="FN56" s="68"/>
      <c r="FO56" s="68"/>
      <c r="FP56" s="68"/>
      <c r="FQ56" s="68"/>
      <c r="FR56" s="68"/>
      <c r="FS56" s="68"/>
      <c r="FT56" s="68"/>
      <c r="FU56" s="68"/>
      <c r="FV56" s="68"/>
      <c r="FW56" s="68"/>
      <c r="FX56" s="68"/>
      <c r="FY56" s="68"/>
      <c r="FZ56" s="68"/>
      <c r="GA56" s="68"/>
      <c r="GB56" s="68"/>
      <c r="GC56" s="68"/>
      <c r="GD56" s="68"/>
      <c r="GE56" s="68"/>
      <c r="GF56" s="68"/>
      <c r="GG56" s="68"/>
      <c r="GH56" s="68"/>
      <c r="GI56" s="68"/>
      <c r="GJ56" s="68"/>
      <c r="GK56" s="68"/>
      <c r="GL56" s="68"/>
      <c r="GM56" s="68"/>
      <c r="GN56" s="68"/>
      <c r="GO56" s="68"/>
      <c r="GP56" s="68"/>
      <c r="GQ56" s="68"/>
      <c r="GR56" s="68"/>
      <c r="GS56" s="68"/>
      <c r="GT56" s="68"/>
      <c r="GU56" s="68"/>
      <c r="GV56" s="68"/>
      <c r="GW56" s="68"/>
      <c r="GX56" s="68"/>
      <c r="GY56" s="68"/>
      <c r="GZ56" s="68"/>
      <c r="HA56" s="68"/>
      <c r="HB56" s="68"/>
      <c r="HC56" s="68"/>
      <c r="HD56" s="68"/>
      <c r="HE56" s="68"/>
      <c r="HF56" s="68"/>
      <c r="HG56" s="68"/>
      <c r="HH56" s="68"/>
      <c r="HI56" s="68"/>
      <c r="HJ56" s="68"/>
      <c r="HK56" s="68"/>
      <c r="HL56" s="68"/>
      <c r="HM56" s="68"/>
      <c r="HN56" s="68"/>
      <c r="HO56" s="68"/>
      <c r="HP56" s="68"/>
      <c r="HQ56" s="68"/>
      <c r="HR56" s="68"/>
      <c r="HS56" s="68"/>
      <c r="HT56" s="68"/>
      <c r="HU56" s="68"/>
      <c r="HV56" s="68"/>
      <c r="HW56" s="68"/>
      <c r="HX56" s="68"/>
      <c r="HY56" s="68"/>
      <c r="HZ56" s="68"/>
      <c r="IA56" s="68"/>
      <c r="IB56" s="68"/>
      <c r="IC56" s="68"/>
      <c r="ID56" s="68"/>
      <c r="IE56" s="68"/>
      <c r="IF56" s="68"/>
      <c r="IG56" s="68"/>
      <c r="IH56" s="68"/>
      <c r="II56" s="68"/>
      <c r="IJ56" s="68"/>
      <c r="IK56" s="68"/>
      <c r="IL56" s="68"/>
      <c r="IM56" s="68"/>
      <c r="IN56" s="68"/>
      <c r="IO56" s="68"/>
      <c r="IP56" s="68"/>
      <c r="IQ56" s="68"/>
      <c r="IR56" s="68"/>
      <c r="IS56" s="68"/>
      <c r="IT56" s="68"/>
      <c r="IU56" s="68"/>
      <c r="IV56" s="68"/>
      <c r="IW56" s="68"/>
      <c r="IX56" s="68"/>
      <c r="IY56" s="68"/>
      <c r="IZ56" s="68"/>
    </row>
    <row r="57" spans="1:260" ht="15.75" customHeight="1">
      <c r="A57" s="147" t="s">
        <v>30</v>
      </c>
      <c r="B57" s="95"/>
      <c r="C57" s="95"/>
      <c r="D57" s="95"/>
      <c r="E57" s="96"/>
      <c r="F57" s="97" t="str">
        <f>IF(E57="","",VLOOKUP(E57,報名總表及收費!$I$29:$L$140,4))</f>
        <v/>
      </c>
      <c r="G57" s="98"/>
      <c r="H57" s="99" t="str">
        <f t="shared" ca="1" si="3"/>
        <v/>
      </c>
      <c r="I57" s="100"/>
      <c r="J57" s="99" t="str">
        <f t="shared" si="4"/>
        <v/>
      </c>
      <c r="K57" s="52"/>
      <c r="L57" s="72">
        <v>65</v>
      </c>
      <c r="M57" s="72">
        <f>COUNTIFS($E$25:$E$160,"=65")</f>
        <v>0</v>
      </c>
      <c r="N57" s="68" t="str">
        <f t="shared" si="5"/>
        <v>OK</v>
      </c>
      <c r="O57" s="68">
        <f>VLOOKUP(L57,報名總表及收費!$I$30:$K$118,2)</f>
        <v>12</v>
      </c>
      <c r="P57" s="63" t="str">
        <f>IF(VLOOKUP(L57,報名總表及收費!$I$30:$K$118,3)=0,"",VLOOKUP(L57,報名總表及收費!$I$30:$K$118,3,FALSE))</f>
        <v/>
      </c>
      <c r="Q57" s="101">
        <f t="shared" ca="1" si="6"/>
        <v>12</v>
      </c>
      <c r="R57" s="71" t="str">
        <f t="shared" si="7"/>
        <v/>
      </c>
      <c r="S57" s="71" t="str">
        <f t="shared" si="8"/>
        <v/>
      </c>
      <c r="T57" s="63" t="str">
        <f t="shared" si="9"/>
        <v/>
      </c>
      <c r="U57" s="68" t="str">
        <f t="shared" si="10"/>
        <v/>
      </c>
      <c r="V57" s="68"/>
      <c r="W57" s="68"/>
      <c r="X57" s="68"/>
      <c r="Y57" s="68"/>
      <c r="Z57" s="68"/>
      <c r="AA57" s="68"/>
      <c r="AB57" s="68"/>
      <c r="AC57" s="68"/>
      <c r="AD57" s="68"/>
      <c r="AE57" s="68"/>
      <c r="AF57" s="68"/>
      <c r="AG57" s="68"/>
      <c r="AH57" s="68"/>
      <c r="AI57" s="68"/>
      <c r="AJ57" s="68"/>
      <c r="AK57" s="68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  <c r="AW57" s="68"/>
      <c r="AX57" s="68"/>
      <c r="AY57" s="68"/>
      <c r="AZ57" s="68"/>
      <c r="BA57" s="68"/>
      <c r="BB57" s="68"/>
      <c r="BC57" s="68"/>
      <c r="BD57" s="68"/>
      <c r="BE57" s="68"/>
      <c r="BF57" s="68"/>
      <c r="BG57" s="68"/>
      <c r="BH57" s="68"/>
      <c r="BI57" s="68"/>
      <c r="BJ57" s="68"/>
      <c r="BK57" s="68"/>
      <c r="BL57" s="68"/>
      <c r="BM57" s="68"/>
      <c r="BN57" s="68"/>
      <c r="BO57" s="68"/>
      <c r="BP57" s="68"/>
      <c r="BQ57" s="68"/>
      <c r="BR57" s="68"/>
      <c r="BS57" s="68"/>
      <c r="BT57" s="68"/>
      <c r="BU57" s="68"/>
      <c r="BV57" s="68"/>
      <c r="BW57" s="68"/>
      <c r="BX57" s="68"/>
      <c r="BY57" s="68"/>
      <c r="BZ57" s="68"/>
      <c r="CA57" s="68"/>
      <c r="CB57" s="68"/>
      <c r="CC57" s="68"/>
      <c r="CD57" s="68"/>
      <c r="CE57" s="68"/>
      <c r="CF57" s="68"/>
      <c r="CG57" s="68"/>
      <c r="CH57" s="68"/>
      <c r="CI57" s="68"/>
      <c r="CJ57" s="68"/>
      <c r="CK57" s="68"/>
      <c r="CL57" s="68"/>
      <c r="CM57" s="68"/>
      <c r="CN57" s="68"/>
      <c r="CO57" s="68"/>
      <c r="CP57" s="68"/>
      <c r="CQ57" s="68"/>
      <c r="CR57" s="68"/>
      <c r="CS57" s="68"/>
      <c r="CT57" s="68"/>
      <c r="CU57" s="68"/>
      <c r="CV57" s="68"/>
      <c r="CW57" s="68"/>
      <c r="CX57" s="68"/>
      <c r="CY57" s="68"/>
      <c r="CZ57" s="68"/>
      <c r="DA57" s="68"/>
      <c r="DB57" s="68"/>
      <c r="DC57" s="68"/>
      <c r="DD57" s="68"/>
      <c r="DE57" s="68"/>
      <c r="DF57" s="68"/>
      <c r="DG57" s="68"/>
      <c r="DH57" s="68"/>
      <c r="DI57" s="68"/>
      <c r="DJ57" s="68"/>
      <c r="DK57" s="68"/>
      <c r="DL57" s="68"/>
      <c r="DM57" s="68"/>
      <c r="DN57" s="68"/>
      <c r="DO57" s="68"/>
      <c r="DP57" s="68"/>
      <c r="DQ57" s="68"/>
      <c r="DR57" s="68"/>
      <c r="DS57" s="68"/>
      <c r="DT57" s="68"/>
      <c r="DU57" s="68"/>
      <c r="DV57" s="68"/>
      <c r="DW57" s="68"/>
      <c r="DX57" s="68"/>
      <c r="DY57" s="68"/>
      <c r="DZ57" s="68"/>
      <c r="EA57" s="68"/>
      <c r="EB57" s="68"/>
      <c r="EC57" s="68"/>
      <c r="ED57" s="68"/>
      <c r="EE57" s="68"/>
      <c r="EF57" s="68"/>
      <c r="EG57" s="68"/>
      <c r="EH57" s="68"/>
      <c r="EI57" s="68"/>
      <c r="EJ57" s="68"/>
      <c r="EK57" s="68"/>
      <c r="EL57" s="68"/>
      <c r="EM57" s="68"/>
      <c r="EN57" s="68"/>
      <c r="EO57" s="68"/>
      <c r="EP57" s="68"/>
      <c r="EQ57" s="68"/>
      <c r="ER57" s="68"/>
      <c r="ES57" s="68"/>
      <c r="ET57" s="68"/>
      <c r="EU57" s="68"/>
      <c r="EV57" s="68"/>
      <c r="EW57" s="68"/>
      <c r="EX57" s="68"/>
      <c r="EY57" s="68"/>
      <c r="EZ57" s="68"/>
      <c r="FA57" s="68"/>
      <c r="FB57" s="68"/>
      <c r="FC57" s="68"/>
      <c r="FD57" s="68"/>
      <c r="FE57" s="68"/>
      <c r="FF57" s="68"/>
      <c r="FG57" s="68"/>
      <c r="FH57" s="68"/>
      <c r="FI57" s="68"/>
      <c r="FJ57" s="68"/>
      <c r="FK57" s="68"/>
      <c r="FL57" s="68"/>
      <c r="FM57" s="68"/>
      <c r="FN57" s="68"/>
      <c r="FO57" s="68"/>
      <c r="FP57" s="68"/>
      <c r="FQ57" s="68"/>
      <c r="FR57" s="68"/>
      <c r="FS57" s="68"/>
      <c r="FT57" s="68"/>
      <c r="FU57" s="68"/>
      <c r="FV57" s="68"/>
      <c r="FW57" s="68"/>
      <c r="FX57" s="68"/>
      <c r="FY57" s="68"/>
      <c r="FZ57" s="68"/>
      <c r="GA57" s="68"/>
      <c r="GB57" s="68"/>
      <c r="GC57" s="68"/>
      <c r="GD57" s="68"/>
      <c r="GE57" s="68"/>
      <c r="GF57" s="68"/>
      <c r="GG57" s="68"/>
      <c r="GH57" s="68"/>
      <c r="GI57" s="68"/>
      <c r="GJ57" s="68"/>
      <c r="GK57" s="68"/>
      <c r="GL57" s="68"/>
      <c r="GM57" s="68"/>
      <c r="GN57" s="68"/>
      <c r="GO57" s="68"/>
      <c r="GP57" s="68"/>
      <c r="GQ57" s="68"/>
      <c r="GR57" s="68"/>
      <c r="GS57" s="68"/>
      <c r="GT57" s="68"/>
      <c r="GU57" s="68"/>
      <c r="GV57" s="68"/>
      <c r="GW57" s="68"/>
      <c r="GX57" s="68"/>
      <c r="GY57" s="68"/>
      <c r="GZ57" s="68"/>
      <c r="HA57" s="68"/>
      <c r="HB57" s="68"/>
      <c r="HC57" s="68"/>
      <c r="HD57" s="68"/>
      <c r="HE57" s="68"/>
      <c r="HF57" s="68"/>
      <c r="HG57" s="68"/>
      <c r="HH57" s="68"/>
      <c r="HI57" s="68"/>
      <c r="HJ57" s="68"/>
      <c r="HK57" s="68"/>
      <c r="HL57" s="68"/>
      <c r="HM57" s="68"/>
      <c r="HN57" s="68"/>
      <c r="HO57" s="68"/>
      <c r="HP57" s="68"/>
      <c r="HQ57" s="68"/>
      <c r="HR57" s="68"/>
      <c r="HS57" s="68"/>
      <c r="HT57" s="68"/>
      <c r="HU57" s="68"/>
      <c r="HV57" s="68"/>
      <c r="HW57" s="68"/>
      <c r="HX57" s="68"/>
      <c r="HY57" s="68"/>
      <c r="HZ57" s="68"/>
      <c r="IA57" s="68"/>
      <c r="IB57" s="68"/>
      <c r="IC57" s="68"/>
      <c r="ID57" s="68"/>
      <c r="IE57" s="68"/>
      <c r="IF57" s="68"/>
      <c r="IG57" s="68"/>
      <c r="IH57" s="68"/>
      <c r="II57" s="68"/>
      <c r="IJ57" s="68"/>
      <c r="IK57" s="68"/>
      <c r="IL57" s="68"/>
      <c r="IM57" s="68"/>
      <c r="IN57" s="68"/>
      <c r="IO57" s="68"/>
      <c r="IP57" s="68"/>
      <c r="IQ57" s="68"/>
      <c r="IR57" s="68"/>
      <c r="IS57" s="68"/>
      <c r="IT57" s="68"/>
      <c r="IU57" s="68"/>
      <c r="IV57" s="68"/>
      <c r="IW57" s="68"/>
      <c r="IX57" s="68"/>
      <c r="IY57" s="68"/>
      <c r="IZ57" s="68"/>
    </row>
    <row r="58" spans="1:260" ht="15.75" customHeight="1">
      <c r="A58" s="147"/>
      <c r="B58" s="94" t="str">
        <f t="shared" ref="B58:D60" si="19">IF(B57=0,"",B57)</f>
        <v/>
      </c>
      <c r="C58" s="94" t="str">
        <f t="shared" si="19"/>
        <v/>
      </c>
      <c r="D58" s="94" t="str">
        <f t="shared" si="19"/>
        <v/>
      </c>
      <c r="E58" s="96"/>
      <c r="F58" s="97" t="str">
        <f>IF(E58="","",VLOOKUP(E58,報名總表及收費!$I$29:$L$140,4))</f>
        <v/>
      </c>
      <c r="G58" s="98"/>
      <c r="H58" s="99" t="str">
        <f t="shared" ca="1" si="3"/>
        <v/>
      </c>
      <c r="I58" s="100"/>
      <c r="J58" s="99" t="str">
        <f t="shared" si="4"/>
        <v/>
      </c>
      <c r="K58" s="52"/>
      <c r="L58" s="72">
        <v>67</v>
      </c>
      <c r="M58" s="72">
        <f>COUNTIFS($E$25:$E$160,"=67")</f>
        <v>0</v>
      </c>
      <c r="N58" s="68" t="str">
        <f t="shared" si="5"/>
        <v>OK</v>
      </c>
      <c r="O58" s="68">
        <f>VLOOKUP(L58,報名總表及收費!$I$30:$K$118,2)</f>
        <v>13</v>
      </c>
      <c r="P58" s="63" t="str">
        <f>IF(VLOOKUP(L58,報名總表及收費!$I$30:$K$118,3)=0,"",VLOOKUP(L58,報名總表及收費!$I$30:$K$118,3,FALSE))</f>
        <v/>
      </c>
      <c r="Q58" s="101">
        <f t="shared" ca="1" si="6"/>
        <v>13</v>
      </c>
      <c r="R58" s="71" t="str">
        <f t="shared" si="7"/>
        <v/>
      </c>
      <c r="S58" s="71" t="e">
        <f t="shared" si="8"/>
        <v>#N/A</v>
      </c>
      <c r="T58" s="63" t="str">
        <f t="shared" si="9"/>
        <v/>
      </c>
      <c r="U58" s="68" t="e">
        <f t="shared" si="10"/>
        <v>#N/A</v>
      </c>
      <c r="V58" s="68"/>
      <c r="W58" s="68"/>
      <c r="X58" s="68"/>
      <c r="Y58" s="68"/>
      <c r="Z58" s="68"/>
      <c r="AA58" s="68"/>
      <c r="AB58" s="68"/>
      <c r="AC58" s="68"/>
      <c r="AD58" s="68"/>
      <c r="AE58" s="68"/>
      <c r="AF58" s="68"/>
      <c r="AG58" s="68"/>
      <c r="AH58" s="68"/>
      <c r="AI58" s="68"/>
      <c r="AJ58" s="68"/>
      <c r="AK58" s="68"/>
      <c r="AL58" s="68"/>
      <c r="AM58" s="68"/>
      <c r="AN58" s="68"/>
      <c r="AO58" s="68"/>
      <c r="AP58" s="68"/>
      <c r="AQ58" s="68"/>
      <c r="AR58" s="68"/>
      <c r="AS58" s="68"/>
      <c r="AT58" s="68"/>
      <c r="AU58" s="68"/>
      <c r="AV58" s="68"/>
      <c r="AW58" s="68"/>
      <c r="AX58" s="68"/>
      <c r="AY58" s="68"/>
      <c r="AZ58" s="68"/>
      <c r="BA58" s="68"/>
      <c r="BB58" s="68"/>
      <c r="BC58" s="68"/>
      <c r="BD58" s="68"/>
      <c r="BE58" s="68"/>
      <c r="BF58" s="68"/>
      <c r="BG58" s="68"/>
      <c r="BH58" s="68"/>
      <c r="BI58" s="68"/>
      <c r="BJ58" s="68"/>
      <c r="BK58" s="68"/>
      <c r="BL58" s="68"/>
      <c r="BM58" s="68"/>
      <c r="BN58" s="68"/>
      <c r="BO58" s="68"/>
      <c r="BP58" s="68"/>
      <c r="BQ58" s="68"/>
      <c r="BR58" s="68"/>
      <c r="BS58" s="68"/>
      <c r="BT58" s="68"/>
      <c r="BU58" s="68"/>
      <c r="BV58" s="68"/>
      <c r="BW58" s="68"/>
      <c r="BX58" s="68"/>
      <c r="BY58" s="68"/>
      <c r="BZ58" s="68"/>
      <c r="CA58" s="68"/>
      <c r="CB58" s="68"/>
      <c r="CC58" s="68"/>
      <c r="CD58" s="68"/>
      <c r="CE58" s="68"/>
      <c r="CF58" s="68"/>
      <c r="CG58" s="68"/>
      <c r="CH58" s="68"/>
      <c r="CI58" s="68"/>
      <c r="CJ58" s="68"/>
      <c r="CK58" s="68"/>
      <c r="CL58" s="68"/>
      <c r="CM58" s="68"/>
      <c r="CN58" s="68"/>
      <c r="CO58" s="68"/>
      <c r="CP58" s="68"/>
      <c r="CQ58" s="68"/>
      <c r="CR58" s="68"/>
      <c r="CS58" s="68"/>
      <c r="CT58" s="68"/>
      <c r="CU58" s="68"/>
      <c r="CV58" s="68"/>
      <c r="CW58" s="68"/>
      <c r="CX58" s="68"/>
      <c r="CY58" s="68"/>
      <c r="CZ58" s="68"/>
      <c r="DA58" s="68"/>
      <c r="DB58" s="68"/>
      <c r="DC58" s="68"/>
      <c r="DD58" s="68"/>
      <c r="DE58" s="68"/>
      <c r="DF58" s="68"/>
      <c r="DG58" s="68"/>
      <c r="DH58" s="68"/>
      <c r="DI58" s="68"/>
      <c r="DJ58" s="68"/>
      <c r="DK58" s="68"/>
      <c r="DL58" s="68"/>
      <c r="DM58" s="68"/>
      <c r="DN58" s="68"/>
      <c r="DO58" s="68"/>
      <c r="DP58" s="68"/>
      <c r="DQ58" s="68"/>
      <c r="DR58" s="68"/>
      <c r="DS58" s="68"/>
      <c r="DT58" s="68"/>
      <c r="DU58" s="68"/>
      <c r="DV58" s="68"/>
      <c r="DW58" s="68"/>
      <c r="DX58" s="68"/>
      <c r="DY58" s="68"/>
      <c r="DZ58" s="68"/>
      <c r="EA58" s="68"/>
      <c r="EB58" s="68"/>
      <c r="EC58" s="68"/>
      <c r="ED58" s="68"/>
      <c r="EE58" s="68"/>
      <c r="EF58" s="68"/>
      <c r="EG58" s="68"/>
      <c r="EH58" s="68"/>
      <c r="EI58" s="68"/>
      <c r="EJ58" s="68"/>
      <c r="EK58" s="68"/>
      <c r="EL58" s="68"/>
      <c r="EM58" s="68"/>
      <c r="EN58" s="68"/>
      <c r="EO58" s="68"/>
      <c r="EP58" s="68"/>
      <c r="EQ58" s="68"/>
      <c r="ER58" s="68"/>
      <c r="ES58" s="68"/>
      <c r="ET58" s="68"/>
      <c r="EU58" s="68"/>
      <c r="EV58" s="68"/>
      <c r="EW58" s="68"/>
      <c r="EX58" s="68"/>
      <c r="EY58" s="68"/>
      <c r="EZ58" s="68"/>
      <c r="FA58" s="68"/>
      <c r="FB58" s="68"/>
      <c r="FC58" s="68"/>
      <c r="FD58" s="68"/>
      <c r="FE58" s="68"/>
      <c r="FF58" s="68"/>
      <c r="FG58" s="68"/>
      <c r="FH58" s="68"/>
      <c r="FI58" s="68"/>
      <c r="FJ58" s="68"/>
      <c r="FK58" s="68"/>
      <c r="FL58" s="68"/>
      <c r="FM58" s="68"/>
      <c r="FN58" s="68"/>
      <c r="FO58" s="68"/>
      <c r="FP58" s="68"/>
      <c r="FQ58" s="68"/>
      <c r="FR58" s="68"/>
      <c r="FS58" s="68"/>
      <c r="FT58" s="68"/>
      <c r="FU58" s="68"/>
      <c r="FV58" s="68"/>
      <c r="FW58" s="68"/>
      <c r="FX58" s="68"/>
      <c r="FY58" s="68"/>
      <c r="FZ58" s="68"/>
      <c r="GA58" s="68"/>
      <c r="GB58" s="68"/>
      <c r="GC58" s="68"/>
      <c r="GD58" s="68"/>
      <c r="GE58" s="68"/>
      <c r="GF58" s="68"/>
      <c r="GG58" s="68"/>
      <c r="GH58" s="68"/>
      <c r="GI58" s="68"/>
      <c r="GJ58" s="68"/>
      <c r="GK58" s="68"/>
      <c r="GL58" s="68"/>
      <c r="GM58" s="68"/>
      <c r="GN58" s="68"/>
      <c r="GO58" s="68"/>
      <c r="GP58" s="68"/>
      <c r="GQ58" s="68"/>
      <c r="GR58" s="68"/>
      <c r="GS58" s="68"/>
      <c r="GT58" s="68"/>
      <c r="GU58" s="68"/>
      <c r="GV58" s="68"/>
      <c r="GW58" s="68"/>
      <c r="GX58" s="68"/>
      <c r="GY58" s="68"/>
      <c r="GZ58" s="68"/>
      <c r="HA58" s="68"/>
      <c r="HB58" s="68"/>
      <c r="HC58" s="68"/>
      <c r="HD58" s="68"/>
      <c r="HE58" s="68"/>
      <c r="HF58" s="68"/>
      <c r="HG58" s="68"/>
      <c r="HH58" s="68"/>
      <c r="HI58" s="68"/>
      <c r="HJ58" s="68"/>
      <c r="HK58" s="68"/>
      <c r="HL58" s="68"/>
      <c r="HM58" s="68"/>
      <c r="HN58" s="68"/>
      <c r="HO58" s="68"/>
      <c r="HP58" s="68"/>
      <c r="HQ58" s="68"/>
      <c r="HR58" s="68"/>
      <c r="HS58" s="68"/>
      <c r="HT58" s="68"/>
      <c r="HU58" s="68"/>
      <c r="HV58" s="68"/>
      <c r="HW58" s="68"/>
      <c r="HX58" s="68"/>
      <c r="HY58" s="68"/>
      <c r="HZ58" s="68"/>
      <c r="IA58" s="68"/>
      <c r="IB58" s="68"/>
      <c r="IC58" s="68"/>
      <c r="ID58" s="68"/>
      <c r="IE58" s="68"/>
      <c r="IF58" s="68"/>
      <c r="IG58" s="68"/>
      <c r="IH58" s="68"/>
      <c r="II58" s="68"/>
      <c r="IJ58" s="68"/>
      <c r="IK58" s="68"/>
      <c r="IL58" s="68"/>
      <c r="IM58" s="68"/>
      <c r="IN58" s="68"/>
      <c r="IO58" s="68"/>
      <c r="IP58" s="68"/>
      <c r="IQ58" s="68"/>
      <c r="IR58" s="68"/>
      <c r="IS58" s="68"/>
      <c r="IT58" s="68"/>
      <c r="IU58" s="68"/>
      <c r="IV58" s="68"/>
      <c r="IW58" s="68"/>
      <c r="IX58" s="68"/>
      <c r="IY58" s="68"/>
      <c r="IZ58" s="68"/>
    </row>
    <row r="59" spans="1:260" ht="15.75" customHeight="1">
      <c r="A59" s="147"/>
      <c r="B59" s="94" t="str">
        <f t="shared" si="19"/>
        <v/>
      </c>
      <c r="C59" s="94" t="str">
        <f t="shared" si="19"/>
        <v/>
      </c>
      <c r="D59" s="94" t="str">
        <f t="shared" si="19"/>
        <v/>
      </c>
      <c r="E59" s="96"/>
      <c r="F59" s="97" t="str">
        <f>IF(E59="","",VLOOKUP(E59,報名總表及收費!$I$29:$L$140,4))</f>
        <v/>
      </c>
      <c r="G59" s="98"/>
      <c r="H59" s="99" t="str">
        <f t="shared" ca="1" si="3"/>
        <v/>
      </c>
      <c r="I59" s="100"/>
      <c r="J59" s="99" t="str">
        <f t="shared" si="4"/>
        <v/>
      </c>
      <c r="K59" s="52"/>
      <c r="L59" s="72">
        <v>69</v>
      </c>
      <c r="M59" s="72">
        <f>COUNTIFS($E$25:$E$160,"=69")</f>
        <v>0</v>
      </c>
      <c r="N59" s="68" t="str">
        <f t="shared" si="5"/>
        <v>OK</v>
      </c>
      <c r="O59" s="68" t="str">
        <f>VLOOKUP(L59,報名總表及收費!$I$30:$K$118,2)</f>
        <v/>
      </c>
      <c r="P59" s="63" t="str">
        <f>IF(VLOOKUP(L59,報名總表及收費!$I$30:$K$118,3)=0,"",VLOOKUP(L59,報名總表及收費!$I$30:$K$118,3,FALSE))</f>
        <v/>
      </c>
      <c r="Q59" s="101" t="str">
        <f t="shared" ca="1" si="6"/>
        <v/>
      </c>
      <c r="R59" s="71" t="str">
        <f t="shared" si="7"/>
        <v/>
      </c>
      <c r="S59" s="71" t="e">
        <f t="shared" si="8"/>
        <v>#N/A</v>
      </c>
      <c r="T59" s="63" t="str">
        <f t="shared" si="9"/>
        <v/>
      </c>
      <c r="U59" s="68" t="e">
        <f t="shared" si="10"/>
        <v>#N/A</v>
      </c>
      <c r="V59" s="68"/>
      <c r="W59" s="68"/>
      <c r="X59" s="68"/>
      <c r="Y59" s="68"/>
      <c r="Z59" s="68"/>
      <c r="AA59" s="68"/>
      <c r="AB59" s="68"/>
      <c r="AC59" s="68"/>
      <c r="AD59" s="68"/>
      <c r="AE59" s="68"/>
      <c r="AF59" s="68"/>
      <c r="AG59" s="68"/>
      <c r="AH59" s="68"/>
      <c r="AI59" s="68"/>
      <c r="AJ59" s="68"/>
      <c r="AK59" s="68"/>
      <c r="AL59" s="68"/>
      <c r="AM59" s="68"/>
      <c r="AN59" s="68"/>
      <c r="AO59" s="68"/>
      <c r="AP59" s="68"/>
      <c r="AQ59" s="68"/>
      <c r="AR59" s="68"/>
      <c r="AS59" s="68"/>
      <c r="AT59" s="68"/>
      <c r="AU59" s="68"/>
      <c r="AV59" s="68"/>
      <c r="AW59" s="68"/>
      <c r="AX59" s="68"/>
      <c r="AY59" s="68"/>
      <c r="AZ59" s="68"/>
      <c r="BA59" s="68"/>
      <c r="BB59" s="68"/>
      <c r="BC59" s="68"/>
      <c r="BD59" s="68"/>
      <c r="BE59" s="68"/>
      <c r="BF59" s="68"/>
      <c r="BG59" s="68"/>
      <c r="BH59" s="68"/>
      <c r="BI59" s="68"/>
      <c r="BJ59" s="68"/>
      <c r="BK59" s="68"/>
      <c r="BL59" s="68"/>
      <c r="BM59" s="68"/>
      <c r="BN59" s="68"/>
      <c r="BO59" s="68"/>
      <c r="BP59" s="68"/>
      <c r="BQ59" s="68"/>
      <c r="BR59" s="68"/>
      <c r="BS59" s="68"/>
      <c r="BT59" s="68"/>
      <c r="BU59" s="68"/>
      <c r="BV59" s="68"/>
      <c r="BW59" s="68"/>
      <c r="BX59" s="68"/>
      <c r="BY59" s="68"/>
      <c r="BZ59" s="68"/>
      <c r="CA59" s="68"/>
      <c r="CB59" s="68"/>
      <c r="CC59" s="68"/>
      <c r="CD59" s="68"/>
      <c r="CE59" s="68"/>
      <c r="CF59" s="68"/>
      <c r="CG59" s="68"/>
      <c r="CH59" s="68"/>
      <c r="CI59" s="68"/>
      <c r="CJ59" s="68"/>
      <c r="CK59" s="68"/>
      <c r="CL59" s="68"/>
      <c r="CM59" s="68"/>
      <c r="CN59" s="68"/>
      <c r="CO59" s="68"/>
      <c r="CP59" s="68"/>
      <c r="CQ59" s="68"/>
      <c r="CR59" s="68"/>
      <c r="CS59" s="68"/>
      <c r="CT59" s="68"/>
      <c r="CU59" s="68"/>
      <c r="CV59" s="68"/>
      <c r="CW59" s="68"/>
      <c r="CX59" s="68"/>
      <c r="CY59" s="68"/>
      <c r="CZ59" s="68"/>
      <c r="DA59" s="68"/>
      <c r="DB59" s="68"/>
      <c r="DC59" s="68"/>
      <c r="DD59" s="68"/>
      <c r="DE59" s="68"/>
      <c r="DF59" s="68"/>
      <c r="DG59" s="68"/>
      <c r="DH59" s="68"/>
      <c r="DI59" s="68"/>
      <c r="DJ59" s="68"/>
      <c r="DK59" s="68"/>
      <c r="DL59" s="68"/>
      <c r="DM59" s="68"/>
      <c r="DN59" s="68"/>
      <c r="DO59" s="68"/>
      <c r="DP59" s="68"/>
      <c r="DQ59" s="68"/>
      <c r="DR59" s="68"/>
      <c r="DS59" s="68"/>
      <c r="DT59" s="68"/>
      <c r="DU59" s="68"/>
      <c r="DV59" s="68"/>
      <c r="DW59" s="68"/>
      <c r="DX59" s="68"/>
      <c r="DY59" s="68"/>
      <c r="DZ59" s="68"/>
      <c r="EA59" s="68"/>
      <c r="EB59" s="68"/>
      <c r="EC59" s="68"/>
      <c r="ED59" s="68"/>
      <c r="EE59" s="68"/>
      <c r="EF59" s="68"/>
      <c r="EG59" s="68"/>
      <c r="EH59" s="68"/>
      <c r="EI59" s="68"/>
      <c r="EJ59" s="68"/>
      <c r="EK59" s="68"/>
      <c r="EL59" s="68"/>
      <c r="EM59" s="68"/>
      <c r="EN59" s="68"/>
      <c r="EO59" s="68"/>
      <c r="EP59" s="68"/>
      <c r="EQ59" s="68"/>
      <c r="ER59" s="68"/>
      <c r="ES59" s="68"/>
      <c r="ET59" s="68"/>
      <c r="EU59" s="68"/>
      <c r="EV59" s="68"/>
      <c r="EW59" s="68"/>
      <c r="EX59" s="68"/>
      <c r="EY59" s="68"/>
      <c r="EZ59" s="68"/>
      <c r="FA59" s="68"/>
      <c r="FB59" s="68"/>
      <c r="FC59" s="68"/>
      <c r="FD59" s="68"/>
      <c r="FE59" s="68"/>
      <c r="FF59" s="68"/>
      <c r="FG59" s="68"/>
      <c r="FH59" s="68"/>
      <c r="FI59" s="68"/>
      <c r="FJ59" s="68"/>
      <c r="FK59" s="68"/>
      <c r="FL59" s="68"/>
      <c r="FM59" s="68"/>
      <c r="FN59" s="68"/>
      <c r="FO59" s="68"/>
      <c r="FP59" s="68"/>
      <c r="FQ59" s="68"/>
      <c r="FR59" s="68"/>
      <c r="FS59" s="68"/>
      <c r="FT59" s="68"/>
      <c r="FU59" s="68"/>
      <c r="FV59" s="68"/>
      <c r="FW59" s="68"/>
      <c r="FX59" s="68"/>
      <c r="FY59" s="68"/>
      <c r="FZ59" s="68"/>
      <c r="GA59" s="68"/>
      <c r="GB59" s="68"/>
      <c r="GC59" s="68"/>
      <c r="GD59" s="68"/>
      <c r="GE59" s="68"/>
      <c r="GF59" s="68"/>
      <c r="GG59" s="68"/>
      <c r="GH59" s="68"/>
      <c r="GI59" s="68"/>
      <c r="GJ59" s="68"/>
      <c r="GK59" s="68"/>
      <c r="GL59" s="68"/>
      <c r="GM59" s="68"/>
      <c r="GN59" s="68"/>
      <c r="GO59" s="68"/>
      <c r="GP59" s="68"/>
      <c r="GQ59" s="68"/>
      <c r="GR59" s="68"/>
      <c r="GS59" s="68"/>
      <c r="GT59" s="68"/>
      <c r="GU59" s="68"/>
      <c r="GV59" s="68"/>
      <c r="GW59" s="68"/>
      <c r="GX59" s="68"/>
      <c r="GY59" s="68"/>
      <c r="GZ59" s="68"/>
      <c r="HA59" s="68"/>
      <c r="HB59" s="68"/>
      <c r="HC59" s="68"/>
      <c r="HD59" s="68"/>
      <c r="HE59" s="68"/>
      <c r="HF59" s="68"/>
      <c r="HG59" s="68"/>
      <c r="HH59" s="68"/>
      <c r="HI59" s="68"/>
      <c r="HJ59" s="68"/>
      <c r="HK59" s="68"/>
      <c r="HL59" s="68"/>
      <c r="HM59" s="68"/>
      <c r="HN59" s="68"/>
      <c r="HO59" s="68"/>
      <c r="HP59" s="68"/>
      <c r="HQ59" s="68"/>
      <c r="HR59" s="68"/>
      <c r="HS59" s="68"/>
      <c r="HT59" s="68"/>
      <c r="HU59" s="68"/>
      <c r="HV59" s="68"/>
      <c r="HW59" s="68"/>
      <c r="HX59" s="68"/>
      <c r="HY59" s="68"/>
      <c r="HZ59" s="68"/>
      <c r="IA59" s="68"/>
      <c r="IB59" s="68"/>
      <c r="IC59" s="68"/>
      <c r="ID59" s="68"/>
      <c r="IE59" s="68"/>
      <c r="IF59" s="68"/>
      <c r="IG59" s="68"/>
      <c r="IH59" s="68"/>
      <c r="II59" s="68"/>
      <c r="IJ59" s="68"/>
      <c r="IK59" s="68"/>
      <c r="IL59" s="68"/>
      <c r="IM59" s="68"/>
      <c r="IN59" s="68"/>
      <c r="IO59" s="68"/>
      <c r="IP59" s="68"/>
      <c r="IQ59" s="68"/>
      <c r="IR59" s="68"/>
      <c r="IS59" s="68"/>
      <c r="IT59" s="68"/>
      <c r="IU59" s="68"/>
      <c r="IV59" s="68"/>
      <c r="IW59" s="68"/>
      <c r="IX59" s="68"/>
      <c r="IY59" s="68"/>
      <c r="IZ59" s="68"/>
    </row>
    <row r="60" spans="1:260" ht="15.75" customHeight="1">
      <c r="A60" s="147"/>
      <c r="B60" s="94" t="str">
        <f t="shared" si="19"/>
        <v/>
      </c>
      <c r="C60" s="94" t="str">
        <f t="shared" si="19"/>
        <v/>
      </c>
      <c r="D60" s="94" t="str">
        <f t="shared" si="19"/>
        <v/>
      </c>
      <c r="E60" s="96"/>
      <c r="F60" s="97" t="str">
        <f>IF(E60="","",VLOOKUP(E60,報名總表及收費!$I$29:$L$140,4))</f>
        <v/>
      </c>
      <c r="G60" s="98"/>
      <c r="H60" s="99" t="str">
        <f t="shared" ca="1" si="3"/>
        <v/>
      </c>
      <c r="I60" s="100"/>
      <c r="J60" s="99" t="str">
        <f t="shared" si="4"/>
        <v/>
      </c>
      <c r="K60" s="52"/>
      <c r="L60" s="72">
        <v>71</v>
      </c>
      <c r="M60" s="72">
        <f>COUNTIFS($E$25:$E$160,"=71")</f>
        <v>0</v>
      </c>
      <c r="N60" s="68" t="str">
        <f t="shared" si="5"/>
        <v>OK</v>
      </c>
      <c r="O60" s="68" t="str">
        <f>VLOOKUP(L60,報名總表及收費!$I$30:$K$118,2)</f>
        <v/>
      </c>
      <c r="P60" s="63" t="str">
        <f>IF(VLOOKUP(L60,報名總表及收費!$I$30:$K$118,3)=0,"",VLOOKUP(L60,報名總表及收費!$I$30:$K$118,3,FALSE))</f>
        <v/>
      </c>
      <c r="Q60" s="101" t="str">
        <f t="shared" ca="1" si="6"/>
        <v/>
      </c>
      <c r="R60" s="71" t="str">
        <f t="shared" si="7"/>
        <v/>
      </c>
      <c r="S60" s="71" t="e">
        <f t="shared" si="8"/>
        <v>#N/A</v>
      </c>
      <c r="T60" s="63" t="str">
        <f t="shared" si="9"/>
        <v/>
      </c>
      <c r="U60" s="68" t="e">
        <f t="shared" si="10"/>
        <v>#N/A</v>
      </c>
      <c r="V60" s="68"/>
      <c r="W60" s="68"/>
      <c r="X60" s="68"/>
      <c r="Y60" s="68"/>
      <c r="Z60" s="68"/>
      <c r="AA60" s="68"/>
      <c r="AB60" s="68"/>
      <c r="AC60" s="68"/>
      <c r="AD60" s="68"/>
      <c r="AE60" s="68"/>
      <c r="AF60" s="68"/>
      <c r="AG60" s="68"/>
      <c r="AH60" s="68"/>
      <c r="AI60" s="68"/>
      <c r="AJ60" s="68"/>
      <c r="AK60" s="68"/>
      <c r="AL60" s="68"/>
      <c r="AM60" s="68"/>
      <c r="AN60" s="68"/>
      <c r="AO60" s="68"/>
      <c r="AP60" s="68"/>
      <c r="AQ60" s="68"/>
      <c r="AR60" s="68"/>
      <c r="AS60" s="68"/>
      <c r="AT60" s="68"/>
      <c r="AU60" s="68"/>
      <c r="AV60" s="68"/>
      <c r="AW60" s="68"/>
      <c r="AX60" s="68"/>
      <c r="AY60" s="68"/>
      <c r="AZ60" s="68"/>
      <c r="BA60" s="68"/>
      <c r="BB60" s="68"/>
      <c r="BC60" s="68"/>
      <c r="BD60" s="68"/>
      <c r="BE60" s="68"/>
      <c r="BF60" s="68"/>
      <c r="BG60" s="68"/>
      <c r="BH60" s="68"/>
      <c r="BI60" s="68"/>
      <c r="BJ60" s="68"/>
      <c r="BK60" s="68"/>
      <c r="BL60" s="68"/>
      <c r="BM60" s="68"/>
      <c r="BN60" s="68"/>
      <c r="BO60" s="68"/>
      <c r="BP60" s="68"/>
      <c r="BQ60" s="68"/>
      <c r="BR60" s="68"/>
      <c r="BS60" s="68"/>
      <c r="BT60" s="68"/>
      <c r="BU60" s="68"/>
      <c r="BV60" s="68"/>
      <c r="BW60" s="68"/>
      <c r="BX60" s="68"/>
      <c r="BY60" s="68"/>
      <c r="BZ60" s="68"/>
      <c r="CA60" s="68"/>
      <c r="CB60" s="68"/>
      <c r="CC60" s="68"/>
      <c r="CD60" s="68"/>
      <c r="CE60" s="68"/>
      <c r="CF60" s="68"/>
      <c r="CG60" s="68"/>
      <c r="CH60" s="68"/>
      <c r="CI60" s="68"/>
      <c r="CJ60" s="68"/>
      <c r="CK60" s="68"/>
      <c r="CL60" s="68"/>
      <c r="CM60" s="68"/>
      <c r="CN60" s="68"/>
      <c r="CO60" s="68"/>
      <c r="CP60" s="68"/>
      <c r="CQ60" s="68"/>
      <c r="CR60" s="68"/>
      <c r="CS60" s="68"/>
      <c r="CT60" s="68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8"/>
      <c r="DG60" s="68"/>
      <c r="DH60" s="68"/>
      <c r="DI60" s="68"/>
      <c r="DJ60" s="68"/>
      <c r="DK60" s="68"/>
      <c r="DL60" s="68"/>
      <c r="DM60" s="68"/>
      <c r="DN60" s="68"/>
      <c r="DO60" s="68"/>
      <c r="DP60" s="68"/>
      <c r="DQ60" s="68"/>
      <c r="DR60" s="68"/>
      <c r="DS60" s="68"/>
      <c r="DT60" s="68"/>
      <c r="DU60" s="68"/>
      <c r="DV60" s="68"/>
      <c r="DW60" s="68"/>
      <c r="DX60" s="68"/>
      <c r="DY60" s="68"/>
      <c r="DZ60" s="68"/>
      <c r="EA60" s="68"/>
      <c r="EB60" s="68"/>
      <c r="EC60" s="68"/>
      <c r="ED60" s="68"/>
      <c r="EE60" s="68"/>
      <c r="EF60" s="68"/>
      <c r="EG60" s="68"/>
      <c r="EH60" s="68"/>
      <c r="EI60" s="68"/>
      <c r="EJ60" s="68"/>
      <c r="EK60" s="68"/>
      <c r="EL60" s="68"/>
      <c r="EM60" s="68"/>
      <c r="EN60" s="68"/>
      <c r="EO60" s="68"/>
      <c r="EP60" s="68"/>
      <c r="EQ60" s="68"/>
      <c r="ER60" s="68"/>
      <c r="ES60" s="68"/>
      <c r="ET60" s="68"/>
      <c r="EU60" s="68"/>
      <c r="EV60" s="68"/>
      <c r="EW60" s="68"/>
      <c r="EX60" s="68"/>
      <c r="EY60" s="68"/>
      <c r="EZ60" s="68"/>
      <c r="FA60" s="68"/>
      <c r="FB60" s="68"/>
      <c r="FC60" s="68"/>
      <c r="FD60" s="68"/>
      <c r="FE60" s="68"/>
      <c r="FF60" s="68"/>
      <c r="FG60" s="68"/>
      <c r="FH60" s="68"/>
      <c r="FI60" s="68"/>
      <c r="FJ60" s="68"/>
      <c r="FK60" s="68"/>
      <c r="FL60" s="68"/>
      <c r="FM60" s="68"/>
      <c r="FN60" s="68"/>
      <c r="FO60" s="68"/>
      <c r="FP60" s="68"/>
      <c r="FQ60" s="68"/>
      <c r="FR60" s="68"/>
      <c r="FS60" s="68"/>
      <c r="FT60" s="68"/>
      <c r="FU60" s="68"/>
      <c r="FV60" s="68"/>
      <c r="FW60" s="68"/>
      <c r="FX60" s="68"/>
      <c r="FY60" s="68"/>
      <c r="FZ60" s="68"/>
      <c r="GA60" s="68"/>
      <c r="GB60" s="68"/>
      <c r="GC60" s="68"/>
      <c r="GD60" s="68"/>
      <c r="GE60" s="68"/>
      <c r="GF60" s="68"/>
      <c r="GG60" s="68"/>
      <c r="GH60" s="68"/>
      <c r="GI60" s="68"/>
      <c r="GJ60" s="68"/>
      <c r="GK60" s="68"/>
      <c r="GL60" s="68"/>
      <c r="GM60" s="68"/>
      <c r="GN60" s="68"/>
      <c r="GO60" s="68"/>
      <c r="GP60" s="68"/>
      <c r="GQ60" s="68"/>
      <c r="GR60" s="68"/>
      <c r="GS60" s="68"/>
      <c r="GT60" s="68"/>
      <c r="GU60" s="68"/>
      <c r="GV60" s="68"/>
      <c r="GW60" s="68"/>
      <c r="GX60" s="68"/>
      <c r="GY60" s="68"/>
      <c r="GZ60" s="68"/>
      <c r="HA60" s="68"/>
      <c r="HB60" s="68"/>
      <c r="HC60" s="68"/>
      <c r="HD60" s="68"/>
      <c r="HE60" s="68"/>
      <c r="HF60" s="68"/>
      <c r="HG60" s="68"/>
      <c r="HH60" s="68"/>
      <c r="HI60" s="68"/>
      <c r="HJ60" s="68"/>
      <c r="HK60" s="68"/>
      <c r="HL60" s="68"/>
      <c r="HM60" s="68"/>
      <c r="HN60" s="68"/>
      <c r="HO60" s="68"/>
      <c r="HP60" s="68"/>
      <c r="HQ60" s="68"/>
      <c r="HR60" s="68"/>
      <c r="HS60" s="68"/>
      <c r="HT60" s="68"/>
      <c r="HU60" s="68"/>
      <c r="HV60" s="68"/>
      <c r="HW60" s="68"/>
      <c r="HX60" s="68"/>
      <c r="HY60" s="68"/>
      <c r="HZ60" s="68"/>
      <c r="IA60" s="68"/>
      <c r="IB60" s="68"/>
      <c r="IC60" s="68"/>
      <c r="ID60" s="68"/>
      <c r="IE60" s="68"/>
      <c r="IF60" s="68"/>
      <c r="IG60" s="68"/>
      <c r="IH60" s="68"/>
      <c r="II60" s="68"/>
      <c r="IJ60" s="68"/>
      <c r="IK60" s="68"/>
      <c r="IL60" s="68"/>
      <c r="IM60" s="68"/>
      <c r="IN60" s="68"/>
      <c r="IO60" s="68"/>
      <c r="IP60" s="68"/>
      <c r="IQ60" s="68"/>
      <c r="IR60" s="68"/>
      <c r="IS60" s="68"/>
      <c r="IT60" s="68"/>
      <c r="IU60" s="68"/>
      <c r="IV60" s="68"/>
      <c r="IW60" s="68"/>
      <c r="IX60" s="68"/>
      <c r="IY60" s="68"/>
      <c r="IZ60" s="68"/>
    </row>
    <row r="61" spans="1:260" ht="15.75" customHeight="1">
      <c r="A61" s="148" t="s">
        <v>31</v>
      </c>
      <c r="B61" s="104"/>
      <c r="C61" s="104"/>
      <c r="D61" s="104"/>
      <c r="E61" s="112"/>
      <c r="F61" s="105" t="str">
        <f>IF(E61="","",VLOOKUP(E61,報名總表及收費!$I$29:$L$140,4))</f>
        <v/>
      </c>
      <c r="G61" s="109"/>
      <c r="H61" s="107" t="str">
        <f t="shared" ca="1" si="3"/>
        <v/>
      </c>
      <c r="I61" s="108"/>
      <c r="J61" s="107" t="str">
        <f t="shared" si="4"/>
        <v/>
      </c>
      <c r="K61" s="52"/>
      <c r="L61" s="72">
        <v>73</v>
      </c>
      <c r="M61" s="72">
        <f>COUNTIFS($E$25:$E$160,"=73")</f>
        <v>0</v>
      </c>
      <c r="N61" s="68" t="str">
        <f t="shared" si="5"/>
        <v>OK</v>
      </c>
      <c r="O61" s="68" t="str">
        <f>VLOOKUP(L61,報名總表及收費!$I$30:$K$118,2)</f>
        <v/>
      </c>
      <c r="P61" s="63" t="str">
        <f>IF(VLOOKUP(L61,報名總表及收費!$I$30:$K$118,3)=0,"",VLOOKUP(L61,報名總表及收費!$I$30:$K$118,3,FALSE))</f>
        <v/>
      </c>
      <c r="Q61" s="101" t="str">
        <f t="shared" ca="1" si="6"/>
        <v/>
      </c>
      <c r="R61" s="71" t="str">
        <f t="shared" si="7"/>
        <v/>
      </c>
      <c r="S61" s="71" t="str">
        <f t="shared" si="8"/>
        <v/>
      </c>
      <c r="T61" s="63" t="str">
        <f t="shared" si="9"/>
        <v/>
      </c>
      <c r="U61" s="68" t="str">
        <f t="shared" si="10"/>
        <v/>
      </c>
      <c r="V61" s="68"/>
      <c r="W61" s="68"/>
      <c r="X61" s="68"/>
      <c r="Y61" s="68"/>
      <c r="Z61" s="68"/>
      <c r="AA61" s="68"/>
      <c r="AB61" s="68"/>
      <c r="AC61" s="68"/>
      <c r="AD61" s="68"/>
      <c r="AE61" s="68"/>
      <c r="AF61" s="68"/>
      <c r="AG61" s="68"/>
      <c r="AH61" s="68"/>
      <c r="AI61" s="68"/>
      <c r="AJ61" s="68"/>
      <c r="AK61" s="68"/>
      <c r="AL61" s="68"/>
      <c r="AM61" s="68"/>
      <c r="AN61" s="68"/>
      <c r="AO61" s="68"/>
      <c r="AP61" s="68"/>
      <c r="AQ61" s="68"/>
      <c r="AR61" s="68"/>
      <c r="AS61" s="68"/>
      <c r="AT61" s="68"/>
      <c r="AU61" s="68"/>
      <c r="AV61" s="68"/>
      <c r="AW61" s="68"/>
      <c r="AX61" s="68"/>
      <c r="AY61" s="68"/>
      <c r="AZ61" s="68"/>
      <c r="BA61" s="68"/>
      <c r="BB61" s="68"/>
      <c r="BC61" s="68"/>
      <c r="BD61" s="68"/>
      <c r="BE61" s="68"/>
      <c r="BF61" s="68"/>
      <c r="BG61" s="68"/>
      <c r="BH61" s="68"/>
      <c r="BI61" s="68"/>
      <c r="BJ61" s="68"/>
      <c r="BK61" s="68"/>
      <c r="BL61" s="68"/>
      <c r="BM61" s="68"/>
      <c r="BN61" s="68"/>
      <c r="BO61" s="68"/>
      <c r="BP61" s="68"/>
      <c r="BQ61" s="68"/>
      <c r="BR61" s="68"/>
      <c r="BS61" s="68"/>
      <c r="BT61" s="68"/>
      <c r="BU61" s="68"/>
      <c r="BV61" s="68"/>
      <c r="BW61" s="68"/>
      <c r="BX61" s="68"/>
      <c r="BY61" s="68"/>
      <c r="BZ61" s="68"/>
      <c r="CA61" s="68"/>
      <c r="CB61" s="68"/>
      <c r="CC61" s="68"/>
      <c r="CD61" s="68"/>
      <c r="CE61" s="68"/>
      <c r="CF61" s="68"/>
      <c r="CG61" s="68"/>
      <c r="CH61" s="68"/>
      <c r="CI61" s="68"/>
      <c r="CJ61" s="68"/>
      <c r="CK61" s="68"/>
      <c r="CL61" s="68"/>
      <c r="CM61" s="68"/>
      <c r="CN61" s="68"/>
      <c r="CO61" s="68"/>
      <c r="CP61" s="68"/>
      <c r="CQ61" s="68"/>
      <c r="CR61" s="68"/>
      <c r="CS61" s="68"/>
      <c r="CT61" s="68"/>
      <c r="CU61" s="68"/>
      <c r="CV61" s="68"/>
      <c r="CW61" s="68"/>
      <c r="CX61" s="68"/>
      <c r="CY61" s="68"/>
      <c r="CZ61" s="68"/>
      <c r="DA61" s="68"/>
      <c r="DB61" s="68"/>
      <c r="DC61" s="68"/>
      <c r="DD61" s="68"/>
      <c r="DE61" s="68"/>
      <c r="DF61" s="68"/>
      <c r="DG61" s="68"/>
      <c r="DH61" s="68"/>
      <c r="DI61" s="68"/>
      <c r="DJ61" s="68"/>
      <c r="DK61" s="68"/>
      <c r="DL61" s="68"/>
      <c r="DM61" s="68"/>
      <c r="DN61" s="68"/>
      <c r="DO61" s="68"/>
      <c r="DP61" s="68"/>
      <c r="DQ61" s="68"/>
      <c r="DR61" s="68"/>
      <c r="DS61" s="68"/>
      <c r="DT61" s="68"/>
      <c r="DU61" s="68"/>
      <c r="DV61" s="68"/>
      <c r="DW61" s="68"/>
      <c r="DX61" s="68"/>
      <c r="DY61" s="68"/>
      <c r="DZ61" s="68"/>
      <c r="EA61" s="68"/>
      <c r="EB61" s="68"/>
      <c r="EC61" s="68"/>
      <c r="ED61" s="68"/>
      <c r="EE61" s="68"/>
      <c r="EF61" s="68"/>
      <c r="EG61" s="68"/>
      <c r="EH61" s="68"/>
      <c r="EI61" s="68"/>
      <c r="EJ61" s="68"/>
      <c r="EK61" s="68"/>
      <c r="EL61" s="68"/>
      <c r="EM61" s="68"/>
      <c r="EN61" s="68"/>
      <c r="EO61" s="68"/>
      <c r="EP61" s="68"/>
      <c r="EQ61" s="68"/>
      <c r="ER61" s="68"/>
      <c r="ES61" s="68"/>
      <c r="ET61" s="68"/>
      <c r="EU61" s="68"/>
      <c r="EV61" s="68"/>
      <c r="EW61" s="68"/>
      <c r="EX61" s="68"/>
      <c r="EY61" s="68"/>
      <c r="EZ61" s="68"/>
      <c r="FA61" s="68"/>
      <c r="FB61" s="68"/>
      <c r="FC61" s="68"/>
      <c r="FD61" s="68"/>
      <c r="FE61" s="68"/>
      <c r="FF61" s="68"/>
      <c r="FG61" s="68"/>
      <c r="FH61" s="68"/>
      <c r="FI61" s="68"/>
      <c r="FJ61" s="68"/>
      <c r="FK61" s="68"/>
      <c r="FL61" s="68"/>
      <c r="FM61" s="68"/>
      <c r="FN61" s="68"/>
      <c r="FO61" s="68"/>
      <c r="FP61" s="68"/>
      <c r="FQ61" s="68"/>
      <c r="FR61" s="68"/>
      <c r="FS61" s="68"/>
      <c r="FT61" s="68"/>
      <c r="FU61" s="68"/>
      <c r="FV61" s="68"/>
      <c r="FW61" s="68"/>
      <c r="FX61" s="68"/>
      <c r="FY61" s="68"/>
      <c r="FZ61" s="68"/>
      <c r="GA61" s="68"/>
      <c r="GB61" s="68"/>
      <c r="GC61" s="68"/>
      <c r="GD61" s="68"/>
      <c r="GE61" s="68"/>
      <c r="GF61" s="68"/>
      <c r="GG61" s="68"/>
      <c r="GH61" s="68"/>
      <c r="GI61" s="68"/>
      <c r="GJ61" s="68"/>
      <c r="GK61" s="68"/>
      <c r="GL61" s="68"/>
      <c r="GM61" s="68"/>
      <c r="GN61" s="68"/>
      <c r="GO61" s="68"/>
      <c r="GP61" s="68"/>
      <c r="GQ61" s="68"/>
      <c r="GR61" s="68"/>
      <c r="GS61" s="68"/>
      <c r="GT61" s="68"/>
      <c r="GU61" s="68"/>
      <c r="GV61" s="68"/>
      <c r="GW61" s="68"/>
      <c r="GX61" s="68"/>
      <c r="GY61" s="68"/>
      <c r="GZ61" s="68"/>
      <c r="HA61" s="68"/>
      <c r="HB61" s="68"/>
      <c r="HC61" s="68"/>
      <c r="HD61" s="68"/>
      <c r="HE61" s="68"/>
      <c r="HF61" s="68"/>
      <c r="HG61" s="68"/>
      <c r="HH61" s="68"/>
      <c r="HI61" s="68"/>
      <c r="HJ61" s="68"/>
      <c r="HK61" s="68"/>
      <c r="HL61" s="68"/>
      <c r="HM61" s="68"/>
      <c r="HN61" s="68"/>
      <c r="HO61" s="68"/>
      <c r="HP61" s="68"/>
      <c r="HQ61" s="68"/>
      <c r="HR61" s="68"/>
      <c r="HS61" s="68"/>
      <c r="HT61" s="68"/>
      <c r="HU61" s="68"/>
      <c r="HV61" s="68"/>
      <c r="HW61" s="68"/>
      <c r="HX61" s="68"/>
      <c r="HY61" s="68"/>
      <c r="HZ61" s="68"/>
      <c r="IA61" s="68"/>
      <c r="IB61" s="68"/>
      <c r="IC61" s="68"/>
      <c r="ID61" s="68"/>
      <c r="IE61" s="68"/>
      <c r="IF61" s="68"/>
      <c r="IG61" s="68"/>
      <c r="IH61" s="68"/>
      <c r="II61" s="68"/>
      <c r="IJ61" s="68"/>
      <c r="IK61" s="68"/>
      <c r="IL61" s="68"/>
      <c r="IM61" s="68"/>
      <c r="IN61" s="68"/>
      <c r="IO61" s="68"/>
      <c r="IP61" s="68"/>
      <c r="IQ61" s="68"/>
      <c r="IR61" s="68"/>
      <c r="IS61" s="68"/>
      <c r="IT61" s="68"/>
      <c r="IU61" s="68"/>
      <c r="IV61" s="68"/>
      <c r="IW61" s="68"/>
      <c r="IX61" s="68"/>
      <c r="IY61" s="68"/>
      <c r="IZ61" s="68"/>
    </row>
    <row r="62" spans="1:260" ht="15.75" customHeight="1">
      <c r="A62" s="148"/>
      <c r="B62" s="103" t="str">
        <f t="shared" ref="B62:D64" si="20">IF(B61=0,"",B61)</f>
        <v/>
      </c>
      <c r="C62" s="103" t="str">
        <f t="shared" si="20"/>
        <v/>
      </c>
      <c r="D62" s="103" t="str">
        <f t="shared" si="20"/>
        <v/>
      </c>
      <c r="E62" s="112"/>
      <c r="F62" s="105" t="str">
        <f>IF(E62="","",VLOOKUP(E62,報名總表及收費!$I$29:$L$140,4))</f>
        <v/>
      </c>
      <c r="G62" s="109"/>
      <c r="H62" s="107" t="str">
        <f t="shared" ca="1" si="3"/>
        <v/>
      </c>
      <c r="I62" s="108"/>
      <c r="J62" s="107" t="str">
        <f t="shared" si="4"/>
        <v/>
      </c>
      <c r="K62" s="52"/>
      <c r="L62" s="72">
        <v>75</v>
      </c>
      <c r="M62" s="72">
        <f>COUNTIFS($E$25:$E$160,"=75")</f>
        <v>0</v>
      </c>
      <c r="N62" s="68" t="str">
        <f t="shared" si="5"/>
        <v>OK</v>
      </c>
      <c r="O62" s="68" t="str">
        <f>VLOOKUP(L62,報名總表及收費!$I$30:$K$118,2)</f>
        <v/>
      </c>
      <c r="P62" s="63" t="str">
        <f>IF(VLOOKUP(L62,報名總表及收費!$I$30:$K$118,3)=0,"",VLOOKUP(L62,報名總表及收費!$I$30:$K$118,3,FALSE))</f>
        <v/>
      </c>
      <c r="Q62" s="101" t="str">
        <f t="shared" ca="1" si="6"/>
        <v/>
      </c>
      <c r="R62" s="71" t="str">
        <f t="shared" si="7"/>
        <v/>
      </c>
      <c r="S62" s="71" t="e">
        <f t="shared" si="8"/>
        <v>#N/A</v>
      </c>
      <c r="T62" s="63" t="str">
        <f t="shared" si="9"/>
        <v/>
      </c>
      <c r="U62" s="68" t="e">
        <f t="shared" si="10"/>
        <v>#N/A</v>
      </c>
      <c r="V62" s="68"/>
      <c r="W62" s="68"/>
      <c r="X62" s="68"/>
      <c r="Y62" s="68"/>
      <c r="Z62" s="68"/>
      <c r="AA62" s="68"/>
      <c r="AB62" s="68"/>
      <c r="AC62" s="68"/>
      <c r="AD62" s="68"/>
      <c r="AE62" s="68"/>
      <c r="AF62" s="68"/>
      <c r="AG62" s="68"/>
      <c r="AH62" s="68"/>
      <c r="AI62" s="68"/>
      <c r="AJ62" s="68"/>
      <c r="AK62" s="68"/>
      <c r="AL62" s="68"/>
      <c r="AM62" s="68"/>
      <c r="AN62" s="68"/>
      <c r="AO62" s="68"/>
      <c r="AP62" s="68"/>
      <c r="AQ62" s="68"/>
      <c r="AR62" s="68"/>
      <c r="AS62" s="68"/>
      <c r="AT62" s="68"/>
      <c r="AU62" s="68"/>
      <c r="AV62" s="68"/>
      <c r="AW62" s="68"/>
      <c r="AX62" s="68"/>
      <c r="AY62" s="68"/>
      <c r="AZ62" s="68"/>
      <c r="BA62" s="68"/>
      <c r="BB62" s="68"/>
      <c r="BC62" s="68"/>
      <c r="BD62" s="68"/>
      <c r="BE62" s="68"/>
      <c r="BF62" s="68"/>
      <c r="BG62" s="68"/>
      <c r="BH62" s="68"/>
      <c r="BI62" s="68"/>
      <c r="BJ62" s="68"/>
      <c r="BK62" s="68"/>
      <c r="BL62" s="68"/>
      <c r="BM62" s="68"/>
      <c r="BN62" s="68"/>
      <c r="BO62" s="68"/>
      <c r="BP62" s="68"/>
      <c r="BQ62" s="68"/>
      <c r="BR62" s="68"/>
      <c r="BS62" s="68"/>
      <c r="BT62" s="68"/>
      <c r="BU62" s="68"/>
      <c r="BV62" s="68"/>
      <c r="BW62" s="68"/>
      <c r="BX62" s="68"/>
      <c r="BY62" s="68"/>
      <c r="BZ62" s="68"/>
      <c r="CA62" s="68"/>
      <c r="CB62" s="68"/>
      <c r="CC62" s="68"/>
      <c r="CD62" s="68"/>
      <c r="CE62" s="68"/>
      <c r="CF62" s="68"/>
      <c r="CG62" s="68"/>
      <c r="CH62" s="68"/>
      <c r="CI62" s="68"/>
      <c r="CJ62" s="68"/>
      <c r="CK62" s="68"/>
      <c r="CL62" s="68"/>
      <c r="CM62" s="68"/>
      <c r="CN62" s="68"/>
      <c r="CO62" s="68"/>
      <c r="CP62" s="68"/>
      <c r="CQ62" s="68"/>
      <c r="CR62" s="68"/>
      <c r="CS62" s="68"/>
      <c r="CT62" s="68"/>
      <c r="CU62" s="68"/>
      <c r="CV62" s="68"/>
      <c r="CW62" s="68"/>
      <c r="CX62" s="68"/>
      <c r="CY62" s="68"/>
      <c r="CZ62" s="68"/>
      <c r="DA62" s="68"/>
      <c r="DB62" s="68"/>
      <c r="DC62" s="68"/>
      <c r="DD62" s="68"/>
      <c r="DE62" s="68"/>
      <c r="DF62" s="68"/>
      <c r="DG62" s="68"/>
      <c r="DH62" s="68"/>
      <c r="DI62" s="68"/>
      <c r="DJ62" s="68"/>
      <c r="DK62" s="68"/>
      <c r="DL62" s="68"/>
      <c r="DM62" s="68"/>
      <c r="DN62" s="68"/>
      <c r="DO62" s="68"/>
      <c r="DP62" s="68"/>
      <c r="DQ62" s="68"/>
      <c r="DR62" s="68"/>
      <c r="DS62" s="68"/>
      <c r="DT62" s="68"/>
      <c r="DU62" s="68"/>
      <c r="DV62" s="68"/>
      <c r="DW62" s="68"/>
      <c r="DX62" s="68"/>
      <c r="DY62" s="68"/>
      <c r="DZ62" s="68"/>
      <c r="EA62" s="68"/>
      <c r="EB62" s="68"/>
      <c r="EC62" s="68"/>
      <c r="ED62" s="68"/>
      <c r="EE62" s="68"/>
      <c r="EF62" s="68"/>
      <c r="EG62" s="68"/>
      <c r="EH62" s="68"/>
      <c r="EI62" s="68"/>
      <c r="EJ62" s="68"/>
      <c r="EK62" s="68"/>
      <c r="EL62" s="68"/>
      <c r="EM62" s="68"/>
      <c r="EN62" s="68"/>
      <c r="EO62" s="68"/>
      <c r="EP62" s="68"/>
      <c r="EQ62" s="68"/>
      <c r="ER62" s="68"/>
      <c r="ES62" s="68"/>
      <c r="ET62" s="68"/>
      <c r="EU62" s="68"/>
      <c r="EV62" s="68"/>
      <c r="EW62" s="68"/>
      <c r="EX62" s="68"/>
      <c r="EY62" s="68"/>
      <c r="EZ62" s="68"/>
      <c r="FA62" s="68"/>
      <c r="FB62" s="68"/>
      <c r="FC62" s="68"/>
      <c r="FD62" s="68"/>
      <c r="FE62" s="68"/>
      <c r="FF62" s="68"/>
      <c r="FG62" s="68"/>
      <c r="FH62" s="68"/>
      <c r="FI62" s="68"/>
      <c r="FJ62" s="68"/>
      <c r="FK62" s="68"/>
      <c r="FL62" s="68"/>
      <c r="FM62" s="68"/>
      <c r="FN62" s="68"/>
      <c r="FO62" s="68"/>
      <c r="FP62" s="68"/>
      <c r="FQ62" s="68"/>
      <c r="FR62" s="68"/>
      <c r="FS62" s="68"/>
      <c r="FT62" s="68"/>
      <c r="FU62" s="68"/>
      <c r="FV62" s="68"/>
      <c r="FW62" s="68"/>
      <c r="FX62" s="68"/>
      <c r="FY62" s="68"/>
      <c r="FZ62" s="68"/>
      <c r="GA62" s="68"/>
      <c r="GB62" s="68"/>
      <c r="GC62" s="68"/>
      <c r="GD62" s="68"/>
      <c r="GE62" s="68"/>
      <c r="GF62" s="68"/>
      <c r="GG62" s="68"/>
      <c r="GH62" s="68"/>
      <c r="GI62" s="68"/>
      <c r="GJ62" s="68"/>
      <c r="GK62" s="68"/>
      <c r="GL62" s="68"/>
      <c r="GM62" s="68"/>
      <c r="GN62" s="68"/>
      <c r="GO62" s="68"/>
      <c r="GP62" s="68"/>
      <c r="GQ62" s="68"/>
      <c r="GR62" s="68"/>
      <c r="GS62" s="68"/>
      <c r="GT62" s="68"/>
      <c r="GU62" s="68"/>
      <c r="GV62" s="68"/>
      <c r="GW62" s="68"/>
      <c r="GX62" s="68"/>
      <c r="GY62" s="68"/>
      <c r="GZ62" s="68"/>
      <c r="HA62" s="68"/>
      <c r="HB62" s="68"/>
      <c r="HC62" s="68"/>
      <c r="HD62" s="68"/>
      <c r="HE62" s="68"/>
      <c r="HF62" s="68"/>
      <c r="HG62" s="68"/>
      <c r="HH62" s="68"/>
      <c r="HI62" s="68"/>
      <c r="HJ62" s="68"/>
      <c r="HK62" s="68"/>
      <c r="HL62" s="68"/>
      <c r="HM62" s="68"/>
      <c r="HN62" s="68"/>
      <c r="HO62" s="68"/>
      <c r="HP62" s="68"/>
      <c r="HQ62" s="68"/>
      <c r="HR62" s="68"/>
      <c r="HS62" s="68"/>
      <c r="HT62" s="68"/>
      <c r="HU62" s="68"/>
      <c r="HV62" s="68"/>
      <c r="HW62" s="68"/>
      <c r="HX62" s="68"/>
      <c r="HY62" s="68"/>
      <c r="HZ62" s="68"/>
      <c r="IA62" s="68"/>
      <c r="IB62" s="68"/>
      <c r="IC62" s="68"/>
      <c r="ID62" s="68"/>
      <c r="IE62" s="68"/>
      <c r="IF62" s="68"/>
      <c r="IG62" s="68"/>
      <c r="IH62" s="68"/>
      <c r="II62" s="68"/>
      <c r="IJ62" s="68"/>
      <c r="IK62" s="68"/>
      <c r="IL62" s="68"/>
      <c r="IM62" s="68"/>
      <c r="IN62" s="68"/>
      <c r="IO62" s="68"/>
      <c r="IP62" s="68"/>
      <c r="IQ62" s="68"/>
      <c r="IR62" s="68"/>
      <c r="IS62" s="68"/>
      <c r="IT62" s="68"/>
      <c r="IU62" s="68"/>
      <c r="IV62" s="68"/>
      <c r="IW62" s="68"/>
      <c r="IX62" s="68"/>
      <c r="IY62" s="68"/>
      <c r="IZ62" s="68"/>
    </row>
    <row r="63" spans="1:260" ht="15.75" customHeight="1">
      <c r="A63" s="148"/>
      <c r="B63" s="103" t="str">
        <f t="shared" si="20"/>
        <v/>
      </c>
      <c r="C63" s="103" t="str">
        <f t="shared" si="20"/>
        <v/>
      </c>
      <c r="D63" s="103" t="str">
        <f t="shared" si="20"/>
        <v/>
      </c>
      <c r="E63" s="112"/>
      <c r="F63" s="105" t="str">
        <f>IF(E63="","",VLOOKUP(E63,報名總表及收費!$I$29:$L$140,4))</f>
        <v/>
      </c>
      <c r="G63" s="109"/>
      <c r="H63" s="107" t="str">
        <f t="shared" ca="1" si="3"/>
        <v/>
      </c>
      <c r="I63" s="108"/>
      <c r="J63" s="107" t="str">
        <f t="shared" si="4"/>
        <v/>
      </c>
      <c r="K63" s="52"/>
      <c r="L63" s="72">
        <v>77</v>
      </c>
      <c r="M63" s="72">
        <f>COUNTIFS($E$25:$E$160,L63)</f>
        <v>0</v>
      </c>
      <c r="N63" s="68" t="str">
        <f t="shared" si="5"/>
        <v>OK</v>
      </c>
      <c r="O63" s="68" t="str">
        <f>VLOOKUP(L63,報名總表及收費!$I$30:$K$118,2)</f>
        <v/>
      </c>
      <c r="P63" s="63" t="str">
        <f>IF(VLOOKUP(L63,報名總表及收費!$I$30:$K$118,3)=0,"",VLOOKUP(L63,報名總表及收費!$I$30:$K$118,3,FALSE))</f>
        <v/>
      </c>
      <c r="Q63" s="101" t="str">
        <f t="shared" ca="1" si="6"/>
        <v/>
      </c>
      <c r="R63" s="71" t="str">
        <f t="shared" si="7"/>
        <v/>
      </c>
      <c r="S63" s="71" t="e">
        <f t="shared" si="8"/>
        <v>#N/A</v>
      </c>
      <c r="T63" s="63" t="str">
        <f t="shared" si="9"/>
        <v/>
      </c>
      <c r="U63" s="68" t="e">
        <f t="shared" si="10"/>
        <v>#N/A</v>
      </c>
      <c r="V63" s="68"/>
      <c r="W63" s="68"/>
      <c r="X63" s="68"/>
      <c r="Y63" s="68"/>
      <c r="Z63" s="68"/>
      <c r="AA63" s="68"/>
      <c r="AB63" s="68"/>
      <c r="AC63" s="68"/>
      <c r="AD63" s="68"/>
      <c r="AE63" s="68"/>
      <c r="AF63" s="68"/>
      <c r="AG63" s="68"/>
      <c r="AH63" s="68"/>
      <c r="AI63" s="68"/>
      <c r="AJ63" s="68"/>
      <c r="AK63" s="68"/>
      <c r="AL63" s="68"/>
      <c r="AM63" s="68"/>
      <c r="AN63" s="68"/>
      <c r="AO63" s="68"/>
      <c r="AP63" s="68"/>
      <c r="AQ63" s="68"/>
      <c r="AR63" s="68"/>
      <c r="AS63" s="68"/>
      <c r="AT63" s="68"/>
      <c r="AU63" s="68"/>
      <c r="AV63" s="68"/>
      <c r="AW63" s="68"/>
      <c r="AX63" s="68"/>
      <c r="AY63" s="68"/>
      <c r="AZ63" s="68"/>
      <c r="BA63" s="68"/>
      <c r="BB63" s="68"/>
      <c r="BC63" s="68"/>
      <c r="BD63" s="68"/>
      <c r="BE63" s="68"/>
      <c r="BF63" s="68"/>
      <c r="BG63" s="68"/>
      <c r="BH63" s="68"/>
      <c r="BI63" s="68"/>
      <c r="BJ63" s="68"/>
      <c r="BK63" s="68"/>
      <c r="BL63" s="68"/>
      <c r="BM63" s="68"/>
      <c r="BN63" s="68"/>
      <c r="BO63" s="68"/>
      <c r="BP63" s="68"/>
      <c r="BQ63" s="68"/>
      <c r="BR63" s="68"/>
      <c r="BS63" s="68"/>
      <c r="BT63" s="68"/>
      <c r="BU63" s="68"/>
      <c r="BV63" s="68"/>
      <c r="BW63" s="68"/>
      <c r="BX63" s="68"/>
      <c r="BY63" s="68"/>
      <c r="BZ63" s="68"/>
      <c r="CA63" s="68"/>
      <c r="CB63" s="68"/>
      <c r="CC63" s="68"/>
      <c r="CD63" s="68"/>
      <c r="CE63" s="68"/>
      <c r="CF63" s="68"/>
      <c r="CG63" s="68"/>
      <c r="CH63" s="68"/>
      <c r="CI63" s="68"/>
      <c r="CJ63" s="68"/>
      <c r="CK63" s="68"/>
      <c r="CL63" s="68"/>
      <c r="CM63" s="68"/>
      <c r="CN63" s="68"/>
      <c r="CO63" s="68"/>
      <c r="CP63" s="68"/>
      <c r="CQ63" s="68"/>
      <c r="CR63" s="68"/>
      <c r="CS63" s="68"/>
      <c r="CT63" s="68"/>
      <c r="CU63" s="68"/>
      <c r="CV63" s="68"/>
      <c r="CW63" s="68"/>
      <c r="CX63" s="68"/>
      <c r="CY63" s="68"/>
      <c r="CZ63" s="68"/>
      <c r="DA63" s="68"/>
      <c r="DB63" s="68"/>
      <c r="DC63" s="68"/>
      <c r="DD63" s="68"/>
      <c r="DE63" s="68"/>
      <c r="DF63" s="68"/>
      <c r="DG63" s="68"/>
      <c r="DH63" s="68"/>
      <c r="DI63" s="68"/>
      <c r="DJ63" s="68"/>
      <c r="DK63" s="68"/>
      <c r="DL63" s="68"/>
      <c r="DM63" s="68"/>
      <c r="DN63" s="68"/>
      <c r="DO63" s="68"/>
      <c r="DP63" s="68"/>
      <c r="DQ63" s="68"/>
      <c r="DR63" s="68"/>
      <c r="DS63" s="68"/>
      <c r="DT63" s="68"/>
      <c r="DU63" s="68"/>
      <c r="DV63" s="68"/>
      <c r="DW63" s="68"/>
      <c r="DX63" s="68"/>
      <c r="DY63" s="68"/>
      <c r="DZ63" s="68"/>
      <c r="EA63" s="68"/>
      <c r="EB63" s="68"/>
      <c r="EC63" s="68"/>
      <c r="ED63" s="68"/>
      <c r="EE63" s="68"/>
      <c r="EF63" s="68"/>
      <c r="EG63" s="68"/>
      <c r="EH63" s="68"/>
      <c r="EI63" s="68"/>
      <c r="EJ63" s="68"/>
      <c r="EK63" s="68"/>
      <c r="EL63" s="68"/>
      <c r="EM63" s="68"/>
      <c r="EN63" s="68"/>
      <c r="EO63" s="68"/>
      <c r="EP63" s="68"/>
      <c r="EQ63" s="68"/>
      <c r="ER63" s="68"/>
      <c r="ES63" s="68"/>
      <c r="ET63" s="68"/>
      <c r="EU63" s="68"/>
      <c r="EV63" s="68"/>
      <c r="EW63" s="68"/>
      <c r="EX63" s="68"/>
      <c r="EY63" s="68"/>
      <c r="EZ63" s="68"/>
      <c r="FA63" s="68"/>
      <c r="FB63" s="68"/>
      <c r="FC63" s="68"/>
      <c r="FD63" s="68"/>
      <c r="FE63" s="68"/>
      <c r="FF63" s="68"/>
      <c r="FG63" s="68"/>
      <c r="FH63" s="68"/>
      <c r="FI63" s="68"/>
      <c r="FJ63" s="68"/>
      <c r="FK63" s="68"/>
      <c r="FL63" s="68"/>
      <c r="FM63" s="68"/>
      <c r="FN63" s="68"/>
      <c r="FO63" s="68"/>
      <c r="FP63" s="68"/>
      <c r="FQ63" s="68"/>
      <c r="FR63" s="68"/>
      <c r="FS63" s="68"/>
      <c r="FT63" s="68"/>
      <c r="FU63" s="68"/>
      <c r="FV63" s="68"/>
      <c r="FW63" s="68"/>
      <c r="FX63" s="68"/>
      <c r="FY63" s="68"/>
      <c r="FZ63" s="68"/>
      <c r="GA63" s="68"/>
      <c r="GB63" s="68"/>
      <c r="GC63" s="68"/>
      <c r="GD63" s="68"/>
      <c r="GE63" s="68"/>
      <c r="GF63" s="68"/>
      <c r="GG63" s="68"/>
      <c r="GH63" s="68"/>
      <c r="GI63" s="68"/>
      <c r="GJ63" s="68"/>
      <c r="GK63" s="68"/>
      <c r="GL63" s="68"/>
      <c r="GM63" s="68"/>
      <c r="GN63" s="68"/>
      <c r="GO63" s="68"/>
      <c r="GP63" s="68"/>
      <c r="GQ63" s="68"/>
      <c r="GR63" s="68"/>
      <c r="GS63" s="68"/>
      <c r="GT63" s="68"/>
      <c r="GU63" s="68"/>
      <c r="GV63" s="68"/>
      <c r="GW63" s="68"/>
      <c r="GX63" s="68"/>
      <c r="GY63" s="68"/>
      <c r="GZ63" s="68"/>
      <c r="HA63" s="68"/>
      <c r="HB63" s="68"/>
      <c r="HC63" s="68"/>
      <c r="HD63" s="68"/>
      <c r="HE63" s="68"/>
      <c r="HF63" s="68"/>
      <c r="HG63" s="68"/>
      <c r="HH63" s="68"/>
      <c r="HI63" s="68"/>
      <c r="HJ63" s="68"/>
      <c r="HK63" s="68"/>
      <c r="HL63" s="68"/>
      <c r="HM63" s="68"/>
      <c r="HN63" s="68"/>
      <c r="HO63" s="68"/>
      <c r="HP63" s="68"/>
      <c r="HQ63" s="68"/>
      <c r="HR63" s="68"/>
      <c r="HS63" s="68"/>
      <c r="HT63" s="68"/>
      <c r="HU63" s="68"/>
      <c r="HV63" s="68"/>
      <c r="HW63" s="68"/>
      <c r="HX63" s="68"/>
      <c r="HY63" s="68"/>
      <c r="HZ63" s="68"/>
      <c r="IA63" s="68"/>
      <c r="IB63" s="68"/>
      <c r="IC63" s="68"/>
      <c r="ID63" s="68"/>
      <c r="IE63" s="68"/>
      <c r="IF63" s="68"/>
      <c r="IG63" s="68"/>
      <c r="IH63" s="68"/>
      <c r="II63" s="68"/>
      <c r="IJ63" s="68"/>
      <c r="IK63" s="68"/>
      <c r="IL63" s="68"/>
      <c r="IM63" s="68"/>
      <c r="IN63" s="68"/>
      <c r="IO63" s="68"/>
      <c r="IP63" s="68"/>
      <c r="IQ63" s="68"/>
      <c r="IR63" s="68"/>
      <c r="IS63" s="68"/>
      <c r="IT63" s="68"/>
      <c r="IU63" s="68"/>
      <c r="IV63" s="68"/>
      <c r="IW63" s="68"/>
      <c r="IX63" s="68"/>
      <c r="IY63" s="68"/>
      <c r="IZ63" s="68"/>
    </row>
    <row r="64" spans="1:260" ht="15.75" customHeight="1">
      <c r="A64" s="148"/>
      <c r="B64" s="103" t="str">
        <f t="shared" si="20"/>
        <v/>
      </c>
      <c r="C64" s="103" t="str">
        <f t="shared" si="20"/>
        <v/>
      </c>
      <c r="D64" s="103" t="str">
        <f t="shared" si="20"/>
        <v/>
      </c>
      <c r="E64" s="112"/>
      <c r="F64" s="105" t="str">
        <f>IF(E64="","",VLOOKUP(E64,報名總表及收費!$I$29:$L$140,4))</f>
        <v/>
      </c>
      <c r="G64" s="109"/>
      <c r="H64" s="107" t="str">
        <f t="shared" ca="1" si="3"/>
        <v/>
      </c>
      <c r="I64" s="108"/>
      <c r="J64" s="107" t="str">
        <f t="shared" si="4"/>
        <v/>
      </c>
      <c r="K64" s="52"/>
      <c r="L64" s="72">
        <v>79</v>
      </c>
      <c r="M64" s="72">
        <f>COUNTIFS($E$25:$E$160,"=79")</f>
        <v>0</v>
      </c>
      <c r="N64" s="68" t="str">
        <f t="shared" si="5"/>
        <v>OK</v>
      </c>
      <c r="O64" s="68" t="str">
        <f>VLOOKUP(L64,報名總表及收費!$I$30:$K$118,2)</f>
        <v/>
      </c>
      <c r="P64" s="63" t="str">
        <f>IF(VLOOKUP(L64,報名總表及收費!$I$30:$K$118,3)=0,"",VLOOKUP(L64,報名總表及收費!$I$30:$K$118,3,FALSE))</f>
        <v/>
      </c>
      <c r="Q64" s="101" t="str">
        <f t="shared" ca="1" si="6"/>
        <v/>
      </c>
      <c r="R64" s="71" t="str">
        <f t="shared" si="7"/>
        <v/>
      </c>
      <c r="S64" s="71" t="e">
        <f t="shared" si="8"/>
        <v>#N/A</v>
      </c>
      <c r="T64" s="63" t="str">
        <f t="shared" si="9"/>
        <v/>
      </c>
      <c r="U64" s="68" t="e">
        <f t="shared" si="10"/>
        <v>#N/A</v>
      </c>
      <c r="V64" s="68"/>
      <c r="W64" s="68"/>
      <c r="X64" s="68"/>
      <c r="Y64" s="68"/>
      <c r="Z64" s="68"/>
      <c r="AA64" s="68"/>
      <c r="AB64" s="68"/>
      <c r="AC64" s="68"/>
      <c r="AD64" s="68"/>
      <c r="AE64" s="68"/>
      <c r="AF64" s="68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  <c r="BB64" s="68"/>
      <c r="BC64" s="68"/>
      <c r="BD64" s="68"/>
      <c r="BE64" s="68"/>
      <c r="BF64" s="68"/>
      <c r="BG64" s="68"/>
      <c r="BH64" s="68"/>
      <c r="BI64" s="68"/>
      <c r="BJ64" s="68"/>
      <c r="BK64" s="68"/>
      <c r="BL64" s="68"/>
      <c r="BM64" s="68"/>
      <c r="BN64" s="68"/>
      <c r="BO64" s="68"/>
      <c r="BP64" s="68"/>
      <c r="BQ64" s="68"/>
      <c r="BR64" s="68"/>
      <c r="BS64" s="68"/>
      <c r="BT64" s="68"/>
      <c r="BU64" s="68"/>
      <c r="BV64" s="68"/>
      <c r="BW64" s="68"/>
      <c r="BX64" s="68"/>
      <c r="BY64" s="68"/>
      <c r="BZ64" s="68"/>
      <c r="CA64" s="68"/>
      <c r="CB64" s="68"/>
      <c r="CC64" s="68"/>
      <c r="CD64" s="68"/>
      <c r="CE64" s="68"/>
      <c r="CF64" s="68"/>
      <c r="CG64" s="68"/>
      <c r="CH64" s="68"/>
      <c r="CI64" s="68"/>
      <c r="CJ64" s="68"/>
      <c r="CK64" s="68"/>
      <c r="CL64" s="68"/>
      <c r="CM64" s="68"/>
      <c r="CN64" s="68"/>
      <c r="CO64" s="68"/>
      <c r="CP64" s="68"/>
      <c r="CQ64" s="68"/>
      <c r="CR64" s="68"/>
      <c r="CS64" s="68"/>
      <c r="CT64" s="68"/>
      <c r="CU64" s="68"/>
      <c r="CV64" s="68"/>
      <c r="CW64" s="68"/>
      <c r="CX64" s="68"/>
      <c r="CY64" s="68"/>
      <c r="CZ64" s="68"/>
      <c r="DA64" s="68"/>
      <c r="DB64" s="68"/>
      <c r="DC64" s="68"/>
      <c r="DD64" s="68"/>
      <c r="DE64" s="68"/>
      <c r="DF64" s="68"/>
      <c r="DG64" s="68"/>
      <c r="DH64" s="68"/>
      <c r="DI64" s="68"/>
      <c r="DJ64" s="68"/>
      <c r="DK64" s="68"/>
      <c r="DL64" s="68"/>
      <c r="DM64" s="68"/>
      <c r="DN64" s="68"/>
      <c r="DO64" s="68"/>
      <c r="DP64" s="68"/>
      <c r="DQ64" s="68"/>
      <c r="DR64" s="68"/>
      <c r="DS64" s="68"/>
      <c r="DT64" s="68"/>
      <c r="DU64" s="68"/>
      <c r="DV64" s="68"/>
      <c r="DW64" s="68"/>
      <c r="DX64" s="68"/>
      <c r="DY64" s="68"/>
      <c r="DZ64" s="68"/>
      <c r="EA64" s="68"/>
      <c r="EB64" s="68"/>
      <c r="EC64" s="68"/>
      <c r="ED64" s="68"/>
      <c r="EE64" s="68"/>
      <c r="EF64" s="68"/>
      <c r="EG64" s="68"/>
      <c r="EH64" s="68"/>
      <c r="EI64" s="68"/>
      <c r="EJ64" s="68"/>
      <c r="EK64" s="68"/>
      <c r="EL64" s="68"/>
      <c r="EM64" s="68"/>
      <c r="EN64" s="68"/>
      <c r="EO64" s="68"/>
      <c r="EP64" s="68"/>
      <c r="EQ64" s="68"/>
      <c r="ER64" s="68"/>
      <c r="ES64" s="68"/>
      <c r="ET64" s="68"/>
      <c r="EU64" s="68"/>
      <c r="EV64" s="68"/>
      <c r="EW64" s="68"/>
      <c r="EX64" s="68"/>
      <c r="EY64" s="68"/>
      <c r="EZ64" s="68"/>
      <c r="FA64" s="68"/>
      <c r="FB64" s="68"/>
      <c r="FC64" s="68"/>
      <c r="FD64" s="68"/>
      <c r="FE64" s="68"/>
      <c r="FF64" s="68"/>
      <c r="FG64" s="68"/>
      <c r="FH64" s="68"/>
      <c r="FI64" s="68"/>
      <c r="FJ64" s="68"/>
      <c r="FK64" s="68"/>
      <c r="FL64" s="68"/>
      <c r="FM64" s="68"/>
      <c r="FN64" s="68"/>
      <c r="FO64" s="68"/>
      <c r="FP64" s="68"/>
      <c r="FQ64" s="68"/>
      <c r="FR64" s="68"/>
      <c r="FS64" s="68"/>
      <c r="FT64" s="68"/>
      <c r="FU64" s="68"/>
      <c r="FV64" s="68"/>
      <c r="FW64" s="68"/>
      <c r="FX64" s="68"/>
      <c r="FY64" s="68"/>
      <c r="FZ64" s="68"/>
      <c r="GA64" s="68"/>
      <c r="GB64" s="68"/>
      <c r="GC64" s="68"/>
      <c r="GD64" s="68"/>
      <c r="GE64" s="68"/>
      <c r="GF64" s="68"/>
      <c r="GG64" s="68"/>
      <c r="GH64" s="68"/>
      <c r="GI64" s="68"/>
      <c r="GJ64" s="68"/>
      <c r="GK64" s="68"/>
      <c r="GL64" s="68"/>
      <c r="GM64" s="68"/>
      <c r="GN64" s="68"/>
      <c r="GO64" s="68"/>
      <c r="GP64" s="68"/>
      <c r="GQ64" s="68"/>
      <c r="GR64" s="68"/>
      <c r="GS64" s="68"/>
      <c r="GT64" s="68"/>
      <c r="GU64" s="68"/>
      <c r="GV64" s="68"/>
      <c r="GW64" s="68"/>
      <c r="GX64" s="68"/>
      <c r="GY64" s="68"/>
      <c r="GZ64" s="68"/>
      <c r="HA64" s="68"/>
      <c r="HB64" s="68"/>
      <c r="HC64" s="68"/>
      <c r="HD64" s="68"/>
      <c r="HE64" s="68"/>
      <c r="HF64" s="68"/>
      <c r="HG64" s="68"/>
      <c r="HH64" s="68"/>
      <c r="HI64" s="68"/>
      <c r="HJ64" s="68"/>
      <c r="HK64" s="68"/>
      <c r="HL64" s="68"/>
      <c r="HM64" s="68"/>
      <c r="HN64" s="68"/>
      <c r="HO64" s="68"/>
      <c r="HP64" s="68"/>
      <c r="HQ64" s="68"/>
      <c r="HR64" s="68"/>
      <c r="HS64" s="68"/>
      <c r="HT64" s="68"/>
      <c r="HU64" s="68"/>
      <c r="HV64" s="68"/>
      <c r="HW64" s="68"/>
      <c r="HX64" s="68"/>
      <c r="HY64" s="68"/>
      <c r="HZ64" s="68"/>
      <c r="IA64" s="68"/>
      <c r="IB64" s="68"/>
      <c r="IC64" s="68"/>
      <c r="ID64" s="68"/>
      <c r="IE64" s="68"/>
      <c r="IF64" s="68"/>
      <c r="IG64" s="68"/>
      <c r="IH64" s="68"/>
      <c r="II64" s="68"/>
      <c r="IJ64" s="68"/>
      <c r="IK64" s="68"/>
      <c r="IL64" s="68"/>
      <c r="IM64" s="68"/>
      <c r="IN64" s="68"/>
      <c r="IO64" s="68"/>
      <c r="IP64" s="68"/>
      <c r="IQ64" s="68"/>
      <c r="IR64" s="68"/>
      <c r="IS64" s="68"/>
      <c r="IT64" s="68"/>
      <c r="IU64" s="68"/>
      <c r="IV64" s="68"/>
      <c r="IW64" s="68"/>
      <c r="IX64" s="68"/>
      <c r="IY64" s="68"/>
      <c r="IZ64" s="68"/>
    </row>
    <row r="65" spans="1:260" ht="15.75" customHeight="1">
      <c r="A65" s="147" t="s">
        <v>32</v>
      </c>
      <c r="B65" s="95"/>
      <c r="C65" s="95"/>
      <c r="D65" s="95"/>
      <c r="E65" s="96"/>
      <c r="F65" s="97" t="str">
        <f>IF(E65="","",VLOOKUP(E65,報名總表及收費!$I$29:$L$140,4))</f>
        <v/>
      </c>
      <c r="G65" s="98"/>
      <c r="H65" s="99" t="str">
        <f t="shared" ca="1" si="3"/>
        <v/>
      </c>
      <c r="I65" s="100"/>
      <c r="J65" s="99" t="str">
        <f t="shared" si="4"/>
        <v/>
      </c>
      <c r="K65" s="52"/>
      <c r="L65" s="72">
        <v>81</v>
      </c>
      <c r="M65" s="72">
        <f>COUNTIFS($E$25:$E$160,"=81")</f>
        <v>0</v>
      </c>
      <c r="N65" s="68" t="str">
        <f t="shared" ref="N65:N66" si="21">IF(M65&gt;$O$2, L65, "OK")</f>
        <v>OK</v>
      </c>
      <c r="O65" s="68" t="str">
        <f>VLOOKUP(L65,報名總表及收費!$I$30:$K$118,2)</f>
        <v/>
      </c>
      <c r="P65" s="63" t="str">
        <f>IF(VLOOKUP(L65,報名總表及收費!$I$30:$K$118,3)=0,"",VLOOKUP(L65,報名總表及收費!$I$30:$K$118,3,FALSE))</f>
        <v/>
      </c>
      <c r="Q65" s="101" t="str">
        <f t="shared" ref="Q65:Q66" ca="1" si="22">IF(O65="D",YEAR(NOW())-$P$5,IF(O65="C",YEAR(NOW())-$O$5,IF(O65="F",YEAR(NOW())-$Q$5,IF(O65=0,"",O65))))</f>
        <v/>
      </c>
      <c r="R65" s="71" t="str">
        <f t="shared" si="7"/>
        <v/>
      </c>
      <c r="S65" s="71" t="str">
        <f t="shared" si="8"/>
        <v/>
      </c>
      <c r="T65" s="63" t="str">
        <f t="shared" si="9"/>
        <v/>
      </c>
      <c r="U65" s="68" t="str">
        <f t="shared" si="10"/>
        <v/>
      </c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  <c r="BB65" s="68"/>
      <c r="BC65" s="68"/>
      <c r="BD65" s="68"/>
      <c r="BE65" s="68"/>
      <c r="BF65" s="68"/>
      <c r="BG65" s="68"/>
      <c r="BH65" s="68"/>
      <c r="BI65" s="68"/>
      <c r="BJ65" s="68"/>
      <c r="BK65" s="68"/>
      <c r="BL65" s="68"/>
      <c r="BM65" s="68"/>
      <c r="BN65" s="68"/>
      <c r="BO65" s="68"/>
      <c r="BP65" s="68"/>
      <c r="BQ65" s="68"/>
      <c r="BR65" s="68"/>
      <c r="BS65" s="68"/>
      <c r="BT65" s="68"/>
      <c r="BU65" s="68"/>
      <c r="BV65" s="68"/>
      <c r="BW65" s="68"/>
      <c r="BX65" s="68"/>
      <c r="BY65" s="68"/>
      <c r="BZ65" s="68"/>
      <c r="CA65" s="68"/>
      <c r="CB65" s="68"/>
      <c r="CC65" s="68"/>
      <c r="CD65" s="68"/>
      <c r="CE65" s="68"/>
      <c r="CF65" s="68"/>
      <c r="CG65" s="68"/>
      <c r="CH65" s="68"/>
      <c r="CI65" s="68"/>
      <c r="CJ65" s="68"/>
      <c r="CK65" s="68"/>
      <c r="CL65" s="68"/>
      <c r="CM65" s="68"/>
      <c r="CN65" s="68"/>
      <c r="CO65" s="68"/>
      <c r="CP65" s="68"/>
      <c r="CQ65" s="68"/>
      <c r="CR65" s="68"/>
      <c r="CS65" s="68"/>
      <c r="CT65" s="68"/>
      <c r="CU65" s="68"/>
      <c r="CV65" s="68"/>
      <c r="CW65" s="68"/>
      <c r="CX65" s="68"/>
      <c r="CY65" s="68"/>
      <c r="CZ65" s="68"/>
      <c r="DA65" s="68"/>
      <c r="DB65" s="68"/>
      <c r="DC65" s="68"/>
      <c r="DD65" s="68"/>
      <c r="DE65" s="68"/>
      <c r="DF65" s="68"/>
      <c r="DG65" s="68"/>
      <c r="DH65" s="68"/>
      <c r="DI65" s="68"/>
      <c r="DJ65" s="68"/>
      <c r="DK65" s="68"/>
      <c r="DL65" s="68"/>
      <c r="DM65" s="68"/>
      <c r="DN65" s="68"/>
      <c r="DO65" s="68"/>
      <c r="DP65" s="68"/>
      <c r="DQ65" s="68"/>
      <c r="DR65" s="68"/>
      <c r="DS65" s="68"/>
      <c r="DT65" s="68"/>
      <c r="DU65" s="68"/>
      <c r="DV65" s="68"/>
      <c r="DW65" s="68"/>
      <c r="DX65" s="68"/>
      <c r="DY65" s="68"/>
      <c r="DZ65" s="68"/>
      <c r="EA65" s="68"/>
      <c r="EB65" s="68"/>
      <c r="EC65" s="68"/>
      <c r="ED65" s="68"/>
      <c r="EE65" s="68"/>
      <c r="EF65" s="68"/>
      <c r="EG65" s="68"/>
      <c r="EH65" s="68"/>
      <c r="EI65" s="68"/>
      <c r="EJ65" s="68"/>
      <c r="EK65" s="68"/>
      <c r="EL65" s="68"/>
      <c r="EM65" s="68"/>
      <c r="EN65" s="68"/>
      <c r="EO65" s="68"/>
      <c r="EP65" s="68"/>
      <c r="EQ65" s="68"/>
      <c r="ER65" s="68"/>
      <c r="ES65" s="68"/>
      <c r="ET65" s="68"/>
      <c r="EU65" s="68"/>
      <c r="EV65" s="68"/>
      <c r="EW65" s="68"/>
      <c r="EX65" s="68"/>
      <c r="EY65" s="68"/>
      <c r="EZ65" s="68"/>
      <c r="FA65" s="68"/>
      <c r="FB65" s="68"/>
      <c r="FC65" s="68"/>
      <c r="FD65" s="68"/>
      <c r="FE65" s="68"/>
      <c r="FF65" s="68"/>
      <c r="FG65" s="68"/>
      <c r="FH65" s="68"/>
      <c r="FI65" s="68"/>
      <c r="FJ65" s="68"/>
      <c r="FK65" s="68"/>
      <c r="FL65" s="68"/>
      <c r="FM65" s="68"/>
      <c r="FN65" s="68"/>
      <c r="FO65" s="68"/>
      <c r="FP65" s="68"/>
      <c r="FQ65" s="68"/>
      <c r="FR65" s="68"/>
      <c r="FS65" s="68"/>
      <c r="FT65" s="68"/>
      <c r="FU65" s="68"/>
      <c r="FV65" s="68"/>
      <c r="FW65" s="68"/>
      <c r="FX65" s="68"/>
      <c r="FY65" s="68"/>
      <c r="FZ65" s="68"/>
      <c r="GA65" s="68"/>
      <c r="GB65" s="68"/>
      <c r="GC65" s="68"/>
      <c r="GD65" s="68"/>
      <c r="GE65" s="68"/>
      <c r="GF65" s="68"/>
      <c r="GG65" s="68"/>
      <c r="GH65" s="68"/>
      <c r="GI65" s="68"/>
      <c r="GJ65" s="68"/>
      <c r="GK65" s="68"/>
      <c r="GL65" s="68"/>
      <c r="GM65" s="68"/>
      <c r="GN65" s="68"/>
      <c r="GO65" s="68"/>
      <c r="GP65" s="68"/>
      <c r="GQ65" s="68"/>
      <c r="GR65" s="68"/>
      <c r="GS65" s="68"/>
      <c r="GT65" s="68"/>
      <c r="GU65" s="68"/>
      <c r="GV65" s="68"/>
      <c r="GW65" s="68"/>
      <c r="GX65" s="68"/>
      <c r="GY65" s="68"/>
      <c r="GZ65" s="68"/>
      <c r="HA65" s="68"/>
      <c r="HB65" s="68"/>
      <c r="HC65" s="68"/>
      <c r="HD65" s="68"/>
      <c r="HE65" s="68"/>
      <c r="HF65" s="68"/>
      <c r="HG65" s="68"/>
      <c r="HH65" s="68"/>
      <c r="HI65" s="68"/>
      <c r="HJ65" s="68"/>
      <c r="HK65" s="68"/>
      <c r="HL65" s="68"/>
      <c r="HM65" s="68"/>
      <c r="HN65" s="68"/>
      <c r="HO65" s="68"/>
      <c r="HP65" s="68"/>
      <c r="HQ65" s="68"/>
      <c r="HR65" s="68"/>
      <c r="HS65" s="68"/>
      <c r="HT65" s="68"/>
      <c r="HU65" s="68"/>
      <c r="HV65" s="68"/>
      <c r="HW65" s="68"/>
      <c r="HX65" s="68"/>
      <c r="HY65" s="68"/>
      <c r="HZ65" s="68"/>
      <c r="IA65" s="68"/>
      <c r="IB65" s="68"/>
      <c r="IC65" s="68"/>
      <c r="ID65" s="68"/>
      <c r="IE65" s="68"/>
      <c r="IF65" s="68"/>
      <c r="IG65" s="68"/>
      <c r="IH65" s="68"/>
      <c r="II65" s="68"/>
      <c r="IJ65" s="68"/>
      <c r="IK65" s="68"/>
      <c r="IL65" s="68"/>
      <c r="IM65" s="68"/>
      <c r="IN65" s="68"/>
      <c r="IO65" s="68"/>
      <c r="IP65" s="68"/>
      <c r="IQ65" s="68"/>
      <c r="IR65" s="68"/>
      <c r="IS65" s="68"/>
      <c r="IT65" s="68"/>
      <c r="IU65" s="68"/>
      <c r="IV65" s="68"/>
      <c r="IW65" s="68"/>
      <c r="IX65" s="68"/>
      <c r="IY65" s="68"/>
      <c r="IZ65" s="68"/>
    </row>
    <row r="66" spans="1:260" ht="15.75" customHeight="1">
      <c r="A66" s="147"/>
      <c r="B66" s="94" t="str">
        <f t="shared" ref="B66:D68" si="23">IF(B65=0,"",B65)</f>
        <v/>
      </c>
      <c r="C66" s="94" t="str">
        <f t="shared" si="23"/>
        <v/>
      </c>
      <c r="D66" s="94" t="str">
        <f t="shared" si="23"/>
        <v/>
      </c>
      <c r="E66" s="96"/>
      <c r="F66" s="97" t="str">
        <f>IF(E66="","",VLOOKUP(E66,報名總表及收費!$I$29:$L$140,4))</f>
        <v/>
      </c>
      <c r="G66" s="98"/>
      <c r="H66" s="99" t="str">
        <f t="shared" ca="1" si="3"/>
        <v/>
      </c>
      <c r="I66" s="100"/>
      <c r="J66" s="99" t="str">
        <f t="shared" si="4"/>
        <v/>
      </c>
      <c r="K66" s="52"/>
      <c r="L66" s="72">
        <v>83</v>
      </c>
      <c r="M66" s="72">
        <f>COUNTIFS($E$25:$E$160,"=83")</f>
        <v>0</v>
      </c>
      <c r="N66" s="68" t="str">
        <f t="shared" si="21"/>
        <v>OK</v>
      </c>
      <c r="O66" s="68" t="str">
        <f>VLOOKUP(L66,報名總表及收費!$I$30:$K$118,2)</f>
        <v/>
      </c>
      <c r="P66" s="63" t="str">
        <f>IF(VLOOKUP(L66,報名總表及收費!$I$30:$K$118,3)=0,"",VLOOKUP(L66,報名總表及收費!$I$30:$K$118,3,FALSE))</f>
        <v/>
      </c>
      <c r="Q66" s="101" t="str">
        <f t="shared" ca="1" si="22"/>
        <v/>
      </c>
      <c r="R66" s="71" t="str">
        <f t="shared" si="7"/>
        <v/>
      </c>
      <c r="S66" s="71" t="e">
        <f t="shared" si="8"/>
        <v>#N/A</v>
      </c>
      <c r="T66" s="63" t="str">
        <f t="shared" si="9"/>
        <v/>
      </c>
      <c r="U66" s="68" t="e">
        <f t="shared" si="10"/>
        <v>#N/A</v>
      </c>
      <c r="V66" s="68"/>
      <c r="W66" s="68"/>
      <c r="X66" s="68"/>
      <c r="Y66" s="68"/>
      <c r="Z66" s="68"/>
      <c r="AA66" s="68"/>
      <c r="AB66" s="68"/>
      <c r="AC66" s="68"/>
      <c r="AD66" s="68"/>
      <c r="AE66" s="68"/>
      <c r="AF66" s="68"/>
      <c r="AG66" s="68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  <c r="BB66" s="68"/>
      <c r="BC66" s="68"/>
      <c r="BD66" s="68"/>
      <c r="BE66" s="68"/>
      <c r="BF66" s="68"/>
      <c r="BG66" s="68"/>
      <c r="BH66" s="68"/>
      <c r="BI66" s="68"/>
      <c r="BJ66" s="68"/>
      <c r="BK66" s="68"/>
      <c r="BL66" s="68"/>
      <c r="BM66" s="68"/>
      <c r="BN66" s="68"/>
      <c r="BO66" s="68"/>
      <c r="BP66" s="68"/>
      <c r="BQ66" s="68"/>
      <c r="BR66" s="68"/>
      <c r="BS66" s="68"/>
      <c r="BT66" s="68"/>
      <c r="BU66" s="68"/>
      <c r="BV66" s="68"/>
      <c r="BW66" s="68"/>
      <c r="BX66" s="68"/>
      <c r="BY66" s="68"/>
      <c r="BZ66" s="68"/>
      <c r="CA66" s="68"/>
      <c r="CB66" s="68"/>
      <c r="CC66" s="68"/>
      <c r="CD66" s="68"/>
      <c r="CE66" s="68"/>
      <c r="CF66" s="68"/>
      <c r="CG66" s="68"/>
      <c r="CH66" s="68"/>
      <c r="CI66" s="68"/>
      <c r="CJ66" s="68"/>
      <c r="CK66" s="68"/>
      <c r="CL66" s="68"/>
      <c r="CM66" s="68"/>
      <c r="CN66" s="68"/>
      <c r="CO66" s="68"/>
      <c r="CP66" s="68"/>
      <c r="CQ66" s="68"/>
      <c r="CR66" s="68"/>
      <c r="CS66" s="68"/>
      <c r="CT66" s="68"/>
      <c r="CU66" s="68"/>
      <c r="CV66" s="68"/>
      <c r="CW66" s="68"/>
      <c r="CX66" s="68"/>
      <c r="CY66" s="68"/>
      <c r="CZ66" s="68"/>
      <c r="DA66" s="68"/>
      <c r="DB66" s="68"/>
      <c r="DC66" s="68"/>
      <c r="DD66" s="68"/>
      <c r="DE66" s="68"/>
      <c r="DF66" s="68"/>
      <c r="DG66" s="68"/>
      <c r="DH66" s="68"/>
      <c r="DI66" s="68"/>
      <c r="DJ66" s="68"/>
      <c r="DK66" s="68"/>
      <c r="DL66" s="68"/>
      <c r="DM66" s="68"/>
      <c r="DN66" s="68"/>
      <c r="DO66" s="68"/>
      <c r="DP66" s="68"/>
      <c r="DQ66" s="68"/>
      <c r="DR66" s="68"/>
      <c r="DS66" s="68"/>
      <c r="DT66" s="68"/>
      <c r="DU66" s="68"/>
      <c r="DV66" s="68"/>
      <c r="DW66" s="68"/>
      <c r="DX66" s="68"/>
      <c r="DY66" s="68"/>
      <c r="DZ66" s="68"/>
      <c r="EA66" s="68"/>
      <c r="EB66" s="68"/>
      <c r="EC66" s="68"/>
      <c r="ED66" s="68"/>
      <c r="EE66" s="68"/>
      <c r="EF66" s="68"/>
      <c r="EG66" s="68"/>
      <c r="EH66" s="68"/>
      <c r="EI66" s="68"/>
      <c r="EJ66" s="68"/>
      <c r="EK66" s="68"/>
      <c r="EL66" s="68"/>
      <c r="EM66" s="68"/>
      <c r="EN66" s="68"/>
      <c r="EO66" s="68"/>
      <c r="EP66" s="68"/>
      <c r="EQ66" s="68"/>
      <c r="ER66" s="68"/>
      <c r="ES66" s="68"/>
      <c r="ET66" s="68"/>
      <c r="EU66" s="68"/>
      <c r="EV66" s="68"/>
      <c r="EW66" s="68"/>
      <c r="EX66" s="68"/>
      <c r="EY66" s="68"/>
      <c r="EZ66" s="68"/>
      <c r="FA66" s="68"/>
      <c r="FB66" s="68"/>
      <c r="FC66" s="68"/>
      <c r="FD66" s="68"/>
      <c r="FE66" s="68"/>
      <c r="FF66" s="68"/>
      <c r="FG66" s="68"/>
      <c r="FH66" s="68"/>
      <c r="FI66" s="68"/>
      <c r="FJ66" s="68"/>
      <c r="FK66" s="68"/>
      <c r="FL66" s="68"/>
      <c r="FM66" s="68"/>
      <c r="FN66" s="68"/>
      <c r="FO66" s="68"/>
      <c r="FP66" s="68"/>
      <c r="FQ66" s="68"/>
      <c r="FR66" s="68"/>
      <c r="FS66" s="68"/>
      <c r="FT66" s="68"/>
      <c r="FU66" s="68"/>
      <c r="FV66" s="68"/>
      <c r="FW66" s="68"/>
      <c r="FX66" s="68"/>
      <c r="FY66" s="68"/>
      <c r="FZ66" s="68"/>
      <c r="GA66" s="68"/>
      <c r="GB66" s="68"/>
      <c r="GC66" s="68"/>
      <c r="GD66" s="68"/>
      <c r="GE66" s="68"/>
      <c r="GF66" s="68"/>
      <c r="GG66" s="68"/>
      <c r="GH66" s="68"/>
      <c r="GI66" s="68"/>
      <c r="GJ66" s="68"/>
      <c r="GK66" s="68"/>
      <c r="GL66" s="68"/>
      <c r="GM66" s="68"/>
      <c r="GN66" s="68"/>
      <c r="GO66" s="68"/>
      <c r="GP66" s="68"/>
      <c r="GQ66" s="68"/>
      <c r="GR66" s="68"/>
      <c r="GS66" s="68"/>
      <c r="GT66" s="68"/>
      <c r="GU66" s="68"/>
      <c r="GV66" s="68"/>
      <c r="GW66" s="68"/>
      <c r="GX66" s="68"/>
      <c r="GY66" s="68"/>
      <c r="GZ66" s="68"/>
      <c r="HA66" s="68"/>
      <c r="HB66" s="68"/>
      <c r="HC66" s="68"/>
      <c r="HD66" s="68"/>
      <c r="HE66" s="68"/>
      <c r="HF66" s="68"/>
      <c r="HG66" s="68"/>
      <c r="HH66" s="68"/>
      <c r="HI66" s="68"/>
      <c r="HJ66" s="68"/>
      <c r="HK66" s="68"/>
      <c r="HL66" s="68"/>
      <c r="HM66" s="68"/>
      <c r="HN66" s="68"/>
      <c r="HO66" s="68"/>
      <c r="HP66" s="68"/>
      <c r="HQ66" s="68"/>
      <c r="HR66" s="68"/>
      <c r="HS66" s="68"/>
      <c r="HT66" s="68"/>
      <c r="HU66" s="68"/>
      <c r="HV66" s="68"/>
      <c r="HW66" s="68"/>
      <c r="HX66" s="68"/>
      <c r="HY66" s="68"/>
      <c r="HZ66" s="68"/>
      <c r="IA66" s="68"/>
      <c r="IB66" s="68"/>
      <c r="IC66" s="68"/>
      <c r="ID66" s="68"/>
      <c r="IE66" s="68"/>
      <c r="IF66" s="68"/>
      <c r="IG66" s="68"/>
      <c r="IH66" s="68"/>
      <c r="II66" s="68"/>
      <c r="IJ66" s="68"/>
      <c r="IK66" s="68"/>
      <c r="IL66" s="68"/>
      <c r="IM66" s="68"/>
      <c r="IN66" s="68"/>
      <c r="IO66" s="68"/>
      <c r="IP66" s="68"/>
      <c r="IQ66" s="68"/>
      <c r="IR66" s="68"/>
      <c r="IS66" s="68"/>
      <c r="IT66" s="68"/>
      <c r="IU66" s="68"/>
      <c r="IV66" s="68"/>
      <c r="IW66" s="68"/>
      <c r="IX66" s="68"/>
      <c r="IY66" s="68"/>
      <c r="IZ66" s="68"/>
    </row>
    <row r="67" spans="1:260" ht="15.75" customHeight="1">
      <c r="A67" s="147"/>
      <c r="B67" s="94" t="str">
        <f t="shared" si="23"/>
        <v/>
      </c>
      <c r="C67" s="94" t="str">
        <f t="shared" si="23"/>
        <v/>
      </c>
      <c r="D67" s="94" t="str">
        <f t="shared" si="23"/>
        <v/>
      </c>
      <c r="E67" s="96"/>
      <c r="F67" s="97" t="str">
        <f>IF(E67="","",VLOOKUP(E67,報名總表及收費!$I$29:$L$140,4))</f>
        <v/>
      </c>
      <c r="G67" s="98"/>
      <c r="H67" s="99" t="str">
        <f t="shared" ca="1" si="3"/>
        <v/>
      </c>
      <c r="I67" s="100"/>
      <c r="J67" s="99" t="str">
        <f t="shared" si="4"/>
        <v/>
      </c>
      <c r="K67" s="52"/>
      <c r="L67" s="52"/>
      <c r="M67" s="111">
        <f>SUM(M25:M66)</f>
        <v>0</v>
      </c>
      <c r="N67" s="68"/>
      <c r="O67" s="68"/>
      <c r="P67" s="68"/>
      <c r="Q67" s="101" t="str">
        <f t="shared" ca="1" si="6"/>
        <v/>
      </c>
      <c r="R67" s="71" t="str">
        <f t="shared" si="7"/>
        <v/>
      </c>
      <c r="S67" s="71" t="e">
        <f t="shared" si="8"/>
        <v>#N/A</v>
      </c>
      <c r="T67" s="63" t="str">
        <f t="shared" si="9"/>
        <v/>
      </c>
      <c r="U67" s="68" t="e">
        <f t="shared" si="10"/>
        <v>#N/A</v>
      </c>
      <c r="V67" s="68"/>
      <c r="W67" s="68"/>
      <c r="X67" s="68"/>
      <c r="Y67" s="68"/>
      <c r="Z67" s="68"/>
      <c r="AA67" s="68"/>
      <c r="AB67" s="68"/>
      <c r="AC67" s="68"/>
      <c r="AD67" s="68"/>
      <c r="AE67" s="68"/>
      <c r="AF67" s="68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  <c r="BB67" s="68"/>
      <c r="BC67" s="68"/>
      <c r="BD67" s="68"/>
      <c r="BE67" s="68"/>
      <c r="BF67" s="68"/>
      <c r="BG67" s="68"/>
      <c r="BH67" s="68"/>
      <c r="BI67" s="68"/>
      <c r="BJ67" s="68"/>
      <c r="BK67" s="68"/>
      <c r="BL67" s="68"/>
      <c r="BM67" s="68"/>
      <c r="BN67" s="68"/>
      <c r="BO67" s="68"/>
      <c r="BP67" s="68"/>
      <c r="BQ67" s="68"/>
      <c r="BR67" s="68"/>
      <c r="BS67" s="68"/>
      <c r="BT67" s="68"/>
      <c r="BU67" s="68"/>
      <c r="BV67" s="68"/>
      <c r="BW67" s="68"/>
      <c r="BX67" s="68"/>
      <c r="BY67" s="68"/>
      <c r="BZ67" s="68"/>
      <c r="CA67" s="68"/>
      <c r="CB67" s="68"/>
      <c r="CC67" s="68"/>
      <c r="CD67" s="68"/>
      <c r="CE67" s="68"/>
      <c r="CF67" s="68"/>
      <c r="CG67" s="68"/>
      <c r="CH67" s="68"/>
      <c r="CI67" s="68"/>
      <c r="CJ67" s="68"/>
      <c r="CK67" s="68"/>
      <c r="CL67" s="68"/>
      <c r="CM67" s="68"/>
      <c r="CN67" s="68"/>
      <c r="CO67" s="68"/>
      <c r="CP67" s="68"/>
      <c r="CQ67" s="68"/>
      <c r="CR67" s="68"/>
      <c r="CS67" s="68"/>
      <c r="CT67" s="68"/>
      <c r="CU67" s="68"/>
      <c r="CV67" s="68"/>
      <c r="CW67" s="68"/>
      <c r="CX67" s="68"/>
      <c r="CY67" s="68"/>
      <c r="CZ67" s="68"/>
      <c r="DA67" s="68"/>
      <c r="DB67" s="68"/>
      <c r="DC67" s="68"/>
      <c r="DD67" s="68"/>
      <c r="DE67" s="68"/>
      <c r="DF67" s="68"/>
      <c r="DG67" s="68"/>
      <c r="DH67" s="68"/>
      <c r="DI67" s="68"/>
      <c r="DJ67" s="68"/>
      <c r="DK67" s="68"/>
      <c r="DL67" s="68"/>
      <c r="DM67" s="68"/>
      <c r="DN67" s="68"/>
      <c r="DO67" s="68"/>
      <c r="DP67" s="68"/>
      <c r="DQ67" s="68"/>
      <c r="DR67" s="68"/>
      <c r="DS67" s="68"/>
      <c r="DT67" s="68"/>
      <c r="DU67" s="68"/>
      <c r="DV67" s="68"/>
      <c r="DW67" s="68"/>
      <c r="DX67" s="68"/>
      <c r="DY67" s="68"/>
      <c r="DZ67" s="68"/>
      <c r="EA67" s="68"/>
      <c r="EB67" s="68"/>
      <c r="EC67" s="68"/>
      <c r="ED67" s="68"/>
      <c r="EE67" s="68"/>
      <c r="EF67" s="68"/>
      <c r="EG67" s="68"/>
      <c r="EH67" s="68"/>
      <c r="EI67" s="68"/>
      <c r="EJ67" s="68"/>
      <c r="EK67" s="68"/>
      <c r="EL67" s="68"/>
      <c r="EM67" s="68"/>
      <c r="EN67" s="68"/>
      <c r="EO67" s="68"/>
      <c r="EP67" s="68"/>
      <c r="EQ67" s="68"/>
      <c r="ER67" s="68"/>
      <c r="ES67" s="68"/>
      <c r="ET67" s="68"/>
      <c r="EU67" s="68"/>
      <c r="EV67" s="68"/>
      <c r="EW67" s="68"/>
      <c r="EX67" s="68"/>
      <c r="EY67" s="68"/>
      <c r="EZ67" s="68"/>
      <c r="FA67" s="68"/>
      <c r="FB67" s="68"/>
      <c r="FC67" s="68"/>
      <c r="FD67" s="68"/>
      <c r="FE67" s="68"/>
      <c r="FF67" s="68"/>
      <c r="FG67" s="68"/>
      <c r="FH67" s="68"/>
      <c r="FI67" s="68"/>
      <c r="FJ67" s="68"/>
      <c r="FK67" s="68"/>
      <c r="FL67" s="68"/>
      <c r="FM67" s="68"/>
      <c r="FN67" s="68"/>
      <c r="FO67" s="68"/>
      <c r="FP67" s="68"/>
      <c r="FQ67" s="68"/>
      <c r="FR67" s="68"/>
      <c r="FS67" s="68"/>
      <c r="FT67" s="68"/>
      <c r="FU67" s="68"/>
      <c r="FV67" s="68"/>
      <c r="FW67" s="68"/>
      <c r="FX67" s="68"/>
      <c r="FY67" s="68"/>
      <c r="FZ67" s="68"/>
      <c r="GA67" s="68"/>
      <c r="GB67" s="68"/>
      <c r="GC67" s="68"/>
      <c r="GD67" s="68"/>
      <c r="GE67" s="68"/>
      <c r="GF67" s="68"/>
      <c r="GG67" s="68"/>
      <c r="GH67" s="68"/>
      <c r="GI67" s="68"/>
      <c r="GJ67" s="68"/>
      <c r="GK67" s="68"/>
      <c r="GL67" s="68"/>
      <c r="GM67" s="68"/>
      <c r="GN67" s="68"/>
      <c r="GO67" s="68"/>
      <c r="GP67" s="68"/>
      <c r="GQ67" s="68"/>
      <c r="GR67" s="68"/>
      <c r="GS67" s="68"/>
      <c r="GT67" s="68"/>
      <c r="GU67" s="68"/>
      <c r="GV67" s="68"/>
      <c r="GW67" s="68"/>
      <c r="GX67" s="68"/>
      <c r="GY67" s="68"/>
      <c r="GZ67" s="68"/>
      <c r="HA67" s="68"/>
      <c r="HB67" s="68"/>
      <c r="HC67" s="68"/>
      <c r="HD67" s="68"/>
      <c r="HE67" s="68"/>
      <c r="HF67" s="68"/>
      <c r="HG67" s="68"/>
      <c r="HH67" s="68"/>
      <c r="HI67" s="68"/>
      <c r="HJ67" s="68"/>
      <c r="HK67" s="68"/>
      <c r="HL67" s="68"/>
      <c r="HM67" s="68"/>
      <c r="HN67" s="68"/>
      <c r="HO67" s="68"/>
      <c r="HP67" s="68"/>
      <c r="HQ67" s="68"/>
      <c r="HR67" s="68"/>
      <c r="HS67" s="68"/>
      <c r="HT67" s="68"/>
      <c r="HU67" s="68"/>
      <c r="HV67" s="68"/>
      <c r="HW67" s="68"/>
      <c r="HX67" s="68"/>
      <c r="HY67" s="68"/>
      <c r="HZ67" s="68"/>
      <c r="IA67" s="68"/>
      <c r="IB67" s="68"/>
      <c r="IC67" s="68"/>
      <c r="ID67" s="68"/>
      <c r="IE67" s="68"/>
      <c r="IF67" s="68"/>
      <c r="IG67" s="68"/>
      <c r="IH67" s="68"/>
      <c r="II67" s="68"/>
      <c r="IJ67" s="68"/>
      <c r="IK67" s="68"/>
      <c r="IL67" s="68"/>
      <c r="IM67" s="68"/>
      <c r="IN67" s="68"/>
      <c r="IO67" s="68"/>
      <c r="IP67" s="68"/>
      <c r="IQ67" s="68"/>
      <c r="IR67" s="68"/>
      <c r="IS67" s="68"/>
      <c r="IT67" s="68"/>
      <c r="IU67" s="68"/>
      <c r="IV67" s="68"/>
      <c r="IW67" s="68"/>
      <c r="IX67" s="68"/>
      <c r="IY67" s="68"/>
      <c r="IZ67" s="68"/>
    </row>
    <row r="68" spans="1:260" ht="15.75" customHeight="1">
      <c r="A68" s="147"/>
      <c r="B68" s="94" t="str">
        <f t="shared" si="23"/>
        <v/>
      </c>
      <c r="C68" s="94" t="str">
        <f t="shared" si="23"/>
        <v/>
      </c>
      <c r="D68" s="94" t="str">
        <f t="shared" si="23"/>
        <v/>
      </c>
      <c r="E68" s="96"/>
      <c r="F68" s="97" t="str">
        <f>IF(E68="","",VLOOKUP(E68,報名總表及收費!$I$29:$L$140,4))</f>
        <v/>
      </c>
      <c r="G68" s="98"/>
      <c r="H68" s="99" t="str">
        <f t="shared" ca="1" si="3"/>
        <v/>
      </c>
      <c r="I68" s="100"/>
      <c r="J68" s="99" t="str">
        <f t="shared" si="4"/>
        <v/>
      </c>
      <c r="K68" s="52"/>
      <c r="L68" s="52"/>
      <c r="M68" s="52"/>
      <c r="N68" s="68"/>
      <c r="O68" s="68"/>
      <c r="P68" s="68"/>
      <c r="Q68" s="101" t="str">
        <f t="shared" ca="1" si="6"/>
        <v/>
      </c>
      <c r="R68" s="71" t="str">
        <f t="shared" si="7"/>
        <v/>
      </c>
      <c r="S68" s="71" t="e">
        <f t="shared" si="8"/>
        <v>#N/A</v>
      </c>
      <c r="T68" s="63" t="str">
        <f t="shared" si="9"/>
        <v/>
      </c>
      <c r="U68" s="68" t="e">
        <f t="shared" si="10"/>
        <v>#N/A</v>
      </c>
      <c r="V68" s="68"/>
      <c r="W68" s="68"/>
      <c r="X68" s="68"/>
      <c r="Y68" s="68"/>
      <c r="Z68" s="68"/>
      <c r="AA68" s="68"/>
      <c r="AB68" s="68"/>
      <c r="AC68" s="68"/>
      <c r="AD68" s="68"/>
      <c r="AE68" s="68"/>
      <c r="AF68" s="68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  <c r="BB68" s="68"/>
      <c r="BC68" s="68"/>
      <c r="BD68" s="68"/>
      <c r="BE68" s="68"/>
      <c r="BF68" s="68"/>
      <c r="BG68" s="68"/>
      <c r="BH68" s="68"/>
      <c r="BI68" s="68"/>
      <c r="BJ68" s="68"/>
      <c r="BK68" s="68"/>
      <c r="BL68" s="68"/>
      <c r="BM68" s="68"/>
      <c r="BN68" s="68"/>
      <c r="BO68" s="68"/>
      <c r="BP68" s="68"/>
      <c r="BQ68" s="68"/>
      <c r="BR68" s="68"/>
      <c r="BS68" s="68"/>
      <c r="BT68" s="68"/>
      <c r="BU68" s="68"/>
      <c r="BV68" s="68"/>
      <c r="BW68" s="68"/>
      <c r="BX68" s="68"/>
      <c r="BY68" s="68"/>
      <c r="BZ68" s="68"/>
      <c r="CA68" s="68"/>
      <c r="CB68" s="68"/>
      <c r="CC68" s="68"/>
      <c r="CD68" s="68"/>
      <c r="CE68" s="68"/>
      <c r="CF68" s="68"/>
      <c r="CG68" s="68"/>
      <c r="CH68" s="68"/>
      <c r="CI68" s="68"/>
      <c r="CJ68" s="68"/>
      <c r="CK68" s="68"/>
      <c r="CL68" s="68"/>
      <c r="CM68" s="68"/>
      <c r="CN68" s="68"/>
      <c r="CO68" s="68"/>
      <c r="CP68" s="68"/>
      <c r="CQ68" s="68"/>
      <c r="CR68" s="68"/>
      <c r="CS68" s="68"/>
      <c r="CT68" s="68"/>
      <c r="CU68" s="68"/>
      <c r="CV68" s="68"/>
      <c r="CW68" s="68"/>
      <c r="CX68" s="68"/>
      <c r="CY68" s="68"/>
      <c r="CZ68" s="68"/>
      <c r="DA68" s="68"/>
      <c r="DB68" s="68"/>
      <c r="DC68" s="68"/>
      <c r="DD68" s="68"/>
      <c r="DE68" s="68"/>
      <c r="DF68" s="68"/>
      <c r="DG68" s="68"/>
      <c r="DH68" s="68"/>
      <c r="DI68" s="68"/>
      <c r="DJ68" s="68"/>
      <c r="DK68" s="68"/>
      <c r="DL68" s="68"/>
      <c r="DM68" s="68"/>
      <c r="DN68" s="68"/>
      <c r="DO68" s="68"/>
      <c r="DP68" s="68"/>
      <c r="DQ68" s="68"/>
      <c r="DR68" s="68"/>
      <c r="DS68" s="68"/>
      <c r="DT68" s="68"/>
      <c r="DU68" s="68"/>
      <c r="DV68" s="68"/>
      <c r="DW68" s="68"/>
      <c r="DX68" s="68"/>
      <c r="DY68" s="68"/>
      <c r="DZ68" s="68"/>
      <c r="EA68" s="68"/>
      <c r="EB68" s="68"/>
      <c r="EC68" s="68"/>
      <c r="ED68" s="68"/>
      <c r="EE68" s="68"/>
      <c r="EF68" s="68"/>
      <c r="EG68" s="68"/>
      <c r="EH68" s="68"/>
      <c r="EI68" s="68"/>
      <c r="EJ68" s="68"/>
      <c r="EK68" s="68"/>
      <c r="EL68" s="68"/>
      <c r="EM68" s="68"/>
      <c r="EN68" s="68"/>
      <c r="EO68" s="68"/>
      <c r="EP68" s="68"/>
      <c r="EQ68" s="68"/>
      <c r="ER68" s="68"/>
      <c r="ES68" s="68"/>
      <c r="ET68" s="68"/>
      <c r="EU68" s="68"/>
      <c r="EV68" s="68"/>
      <c r="EW68" s="68"/>
      <c r="EX68" s="68"/>
      <c r="EY68" s="68"/>
      <c r="EZ68" s="68"/>
      <c r="FA68" s="68"/>
      <c r="FB68" s="68"/>
      <c r="FC68" s="68"/>
      <c r="FD68" s="68"/>
      <c r="FE68" s="68"/>
      <c r="FF68" s="68"/>
      <c r="FG68" s="68"/>
      <c r="FH68" s="68"/>
      <c r="FI68" s="68"/>
      <c r="FJ68" s="68"/>
      <c r="FK68" s="68"/>
      <c r="FL68" s="68"/>
      <c r="FM68" s="68"/>
      <c r="FN68" s="68"/>
      <c r="FO68" s="68"/>
      <c r="FP68" s="68"/>
      <c r="FQ68" s="68"/>
      <c r="FR68" s="68"/>
      <c r="FS68" s="68"/>
      <c r="FT68" s="68"/>
      <c r="FU68" s="68"/>
      <c r="FV68" s="68"/>
      <c r="FW68" s="68"/>
      <c r="FX68" s="68"/>
      <c r="FY68" s="68"/>
      <c r="FZ68" s="68"/>
      <c r="GA68" s="68"/>
      <c r="GB68" s="68"/>
      <c r="GC68" s="68"/>
      <c r="GD68" s="68"/>
      <c r="GE68" s="68"/>
      <c r="GF68" s="68"/>
      <c r="GG68" s="68"/>
      <c r="GH68" s="68"/>
      <c r="GI68" s="68"/>
      <c r="GJ68" s="68"/>
      <c r="GK68" s="68"/>
      <c r="GL68" s="68"/>
      <c r="GM68" s="68"/>
      <c r="GN68" s="68"/>
      <c r="GO68" s="68"/>
      <c r="GP68" s="68"/>
      <c r="GQ68" s="68"/>
      <c r="GR68" s="68"/>
      <c r="GS68" s="68"/>
      <c r="GT68" s="68"/>
      <c r="GU68" s="68"/>
      <c r="GV68" s="68"/>
      <c r="GW68" s="68"/>
      <c r="GX68" s="68"/>
      <c r="GY68" s="68"/>
      <c r="GZ68" s="68"/>
      <c r="HA68" s="68"/>
      <c r="HB68" s="68"/>
      <c r="HC68" s="68"/>
      <c r="HD68" s="68"/>
      <c r="HE68" s="68"/>
      <c r="HF68" s="68"/>
      <c r="HG68" s="68"/>
      <c r="HH68" s="68"/>
      <c r="HI68" s="68"/>
      <c r="HJ68" s="68"/>
      <c r="HK68" s="68"/>
      <c r="HL68" s="68"/>
      <c r="HM68" s="68"/>
      <c r="HN68" s="68"/>
      <c r="HO68" s="68"/>
      <c r="HP68" s="68"/>
      <c r="HQ68" s="68"/>
      <c r="HR68" s="68"/>
      <c r="HS68" s="68"/>
      <c r="HT68" s="68"/>
      <c r="HU68" s="68"/>
      <c r="HV68" s="68"/>
      <c r="HW68" s="68"/>
      <c r="HX68" s="68"/>
      <c r="HY68" s="68"/>
      <c r="HZ68" s="68"/>
      <c r="IA68" s="68"/>
      <c r="IB68" s="68"/>
      <c r="IC68" s="68"/>
      <c r="ID68" s="68"/>
      <c r="IE68" s="68"/>
      <c r="IF68" s="68"/>
      <c r="IG68" s="68"/>
      <c r="IH68" s="68"/>
      <c r="II68" s="68"/>
      <c r="IJ68" s="68"/>
      <c r="IK68" s="68"/>
      <c r="IL68" s="68"/>
      <c r="IM68" s="68"/>
      <c r="IN68" s="68"/>
      <c r="IO68" s="68"/>
      <c r="IP68" s="68"/>
      <c r="IQ68" s="68"/>
      <c r="IR68" s="68"/>
      <c r="IS68" s="68"/>
      <c r="IT68" s="68"/>
      <c r="IU68" s="68"/>
      <c r="IV68" s="68"/>
      <c r="IW68" s="68"/>
      <c r="IX68" s="68"/>
      <c r="IY68" s="68"/>
      <c r="IZ68" s="68"/>
    </row>
    <row r="69" spans="1:260" ht="15.75" customHeight="1">
      <c r="A69" s="148" t="s">
        <v>33</v>
      </c>
      <c r="B69" s="104"/>
      <c r="C69" s="104"/>
      <c r="D69" s="104"/>
      <c r="E69" s="112"/>
      <c r="F69" s="105" t="str">
        <f>IF(E69="","",VLOOKUP(E69,報名總表及收費!$I$29:$L$140,4))</f>
        <v/>
      </c>
      <c r="G69" s="109"/>
      <c r="H69" s="107" t="str">
        <f t="shared" ca="1" si="3"/>
        <v/>
      </c>
      <c r="I69" s="108"/>
      <c r="J69" s="107" t="str">
        <f t="shared" si="4"/>
        <v/>
      </c>
      <c r="K69" s="52"/>
      <c r="L69" s="52"/>
      <c r="M69" s="52"/>
      <c r="N69" s="68"/>
      <c r="O69" s="68"/>
      <c r="P69" s="68"/>
      <c r="Q69" s="101" t="str">
        <f t="shared" ca="1" si="6"/>
        <v/>
      </c>
      <c r="R69" s="71" t="str">
        <f t="shared" si="7"/>
        <v/>
      </c>
      <c r="S69" s="71" t="str">
        <f t="shared" si="8"/>
        <v/>
      </c>
      <c r="T69" s="63" t="str">
        <f t="shared" si="9"/>
        <v/>
      </c>
      <c r="U69" s="68" t="str">
        <f t="shared" si="10"/>
        <v/>
      </c>
      <c r="V69" s="68"/>
      <c r="W69" s="68"/>
      <c r="X69" s="68"/>
      <c r="Y69" s="68"/>
      <c r="Z69" s="68"/>
      <c r="AA69" s="68"/>
      <c r="AB69" s="68"/>
      <c r="AC69" s="68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  <c r="BB69" s="68"/>
      <c r="BC69" s="68"/>
      <c r="BD69" s="68"/>
      <c r="BE69" s="68"/>
      <c r="BF69" s="68"/>
      <c r="BG69" s="68"/>
      <c r="BH69" s="68"/>
      <c r="BI69" s="68"/>
      <c r="BJ69" s="68"/>
      <c r="BK69" s="68"/>
      <c r="BL69" s="68"/>
      <c r="BM69" s="68"/>
      <c r="BN69" s="68"/>
      <c r="BO69" s="68"/>
      <c r="BP69" s="68"/>
      <c r="BQ69" s="68"/>
      <c r="BR69" s="68"/>
      <c r="BS69" s="68"/>
      <c r="BT69" s="68"/>
      <c r="BU69" s="68"/>
      <c r="BV69" s="68"/>
      <c r="BW69" s="68"/>
      <c r="BX69" s="68"/>
      <c r="BY69" s="68"/>
      <c r="BZ69" s="68"/>
      <c r="CA69" s="68"/>
      <c r="CB69" s="68"/>
      <c r="CC69" s="68"/>
      <c r="CD69" s="68"/>
      <c r="CE69" s="68"/>
      <c r="CF69" s="68"/>
      <c r="CG69" s="68"/>
      <c r="CH69" s="68"/>
      <c r="CI69" s="68"/>
      <c r="CJ69" s="68"/>
      <c r="CK69" s="68"/>
      <c r="CL69" s="68"/>
      <c r="CM69" s="68"/>
      <c r="CN69" s="68"/>
      <c r="CO69" s="68"/>
      <c r="CP69" s="68"/>
      <c r="CQ69" s="68"/>
      <c r="CR69" s="68"/>
      <c r="CS69" s="68"/>
      <c r="CT69" s="68"/>
      <c r="CU69" s="68"/>
      <c r="CV69" s="68"/>
      <c r="CW69" s="68"/>
      <c r="CX69" s="68"/>
      <c r="CY69" s="68"/>
      <c r="CZ69" s="68"/>
      <c r="DA69" s="68"/>
      <c r="DB69" s="68"/>
      <c r="DC69" s="68"/>
      <c r="DD69" s="68"/>
      <c r="DE69" s="68"/>
      <c r="DF69" s="68"/>
      <c r="DG69" s="68"/>
      <c r="DH69" s="68"/>
      <c r="DI69" s="68"/>
      <c r="DJ69" s="68"/>
      <c r="DK69" s="68"/>
      <c r="DL69" s="68"/>
      <c r="DM69" s="68"/>
      <c r="DN69" s="68"/>
      <c r="DO69" s="68"/>
      <c r="DP69" s="68"/>
      <c r="DQ69" s="68"/>
      <c r="DR69" s="68"/>
      <c r="DS69" s="68"/>
      <c r="DT69" s="68"/>
      <c r="DU69" s="68"/>
      <c r="DV69" s="68"/>
      <c r="DW69" s="68"/>
      <c r="DX69" s="68"/>
      <c r="DY69" s="68"/>
      <c r="DZ69" s="68"/>
      <c r="EA69" s="68"/>
      <c r="EB69" s="68"/>
      <c r="EC69" s="68"/>
      <c r="ED69" s="68"/>
      <c r="EE69" s="68"/>
      <c r="EF69" s="68"/>
      <c r="EG69" s="68"/>
      <c r="EH69" s="68"/>
      <c r="EI69" s="68"/>
      <c r="EJ69" s="68"/>
      <c r="EK69" s="68"/>
      <c r="EL69" s="68"/>
      <c r="EM69" s="68"/>
      <c r="EN69" s="68"/>
      <c r="EO69" s="68"/>
      <c r="EP69" s="68"/>
      <c r="EQ69" s="68"/>
      <c r="ER69" s="68"/>
      <c r="ES69" s="68"/>
      <c r="ET69" s="68"/>
      <c r="EU69" s="68"/>
      <c r="EV69" s="68"/>
      <c r="EW69" s="68"/>
      <c r="EX69" s="68"/>
      <c r="EY69" s="68"/>
      <c r="EZ69" s="68"/>
      <c r="FA69" s="68"/>
      <c r="FB69" s="68"/>
      <c r="FC69" s="68"/>
      <c r="FD69" s="68"/>
      <c r="FE69" s="68"/>
      <c r="FF69" s="68"/>
      <c r="FG69" s="68"/>
      <c r="FH69" s="68"/>
      <c r="FI69" s="68"/>
      <c r="FJ69" s="68"/>
      <c r="FK69" s="68"/>
      <c r="FL69" s="68"/>
      <c r="FM69" s="68"/>
      <c r="FN69" s="68"/>
      <c r="FO69" s="68"/>
      <c r="FP69" s="68"/>
      <c r="FQ69" s="68"/>
      <c r="FR69" s="68"/>
      <c r="FS69" s="68"/>
      <c r="FT69" s="68"/>
      <c r="FU69" s="68"/>
      <c r="FV69" s="68"/>
      <c r="FW69" s="68"/>
      <c r="FX69" s="68"/>
      <c r="FY69" s="68"/>
      <c r="FZ69" s="68"/>
      <c r="GA69" s="68"/>
      <c r="GB69" s="68"/>
      <c r="GC69" s="68"/>
      <c r="GD69" s="68"/>
      <c r="GE69" s="68"/>
      <c r="GF69" s="68"/>
      <c r="GG69" s="68"/>
      <c r="GH69" s="68"/>
      <c r="GI69" s="68"/>
      <c r="GJ69" s="68"/>
      <c r="GK69" s="68"/>
      <c r="GL69" s="68"/>
      <c r="GM69" s="68"/>
      <c r="GN69" s="68"/>
      <c r="GO69" s="68"/>
      <c r="GP69" s="68"/>
      <c r="GQ69" s="68"/>
      <c r="GR69" s="68"/>
      <c r="GS69" s="68"/>
      <c r="GT69" s="68"/>
      <c r="GU69" s="68"/>
      <c r="GV69" s="68"/>
      <c r="GW69" s="68"/>
      <c r="GX69" s="68"/>
      <c r="GY69" s="68"/>
      <c r="GZ69" s="68"/>
      <c r="HA69" s="68"/>
      <c r="HB69" s="68"/>
      <c r="HC69" s="68"/>
      <c r="HD69" s="68"/>
      <c r="HE69" s="68"/>
      <c r="HF69" s="68"/>
      <c r="HG69" s="68"/>
      <c r="HH69" s="68"/>
      <c r="HI69" s="68"/>
      <c r="HJ69" s="68"/>
      <c r="HK69" s="68"/>
      <c r="HL69" s="68"/>
      <c r="HM69" s="68"/>
      <c r="HN69" s="68"/>
      <c r="HO69" s="68"/>
      <c r="HP69" s="68"/>
      <c r="HQ69" s="68"/>
      <c r="HR69" s="68"/>
      <c r="HS69" s="68"/>
      <c r="HT69" s="68"/>
      <c r="HU69" s="68"/>
      <c r="HV69" s="68"/>
      <c r="HW69" s="68"/>
      <c r="HX69" s="68"/>
      <c r="HY69" s="68"/>
      <c r="HZ69" s="68"/>
      <c r="IA69" s="68"/>
      <c r="IB69" s="68"/>
      <c r="IC69" s="68"/>
      <c r="ID69" s="68"/>
      <c r="IE69" s="68"/>
      <c r="IF69" s="68"/>
      <c r="IG69" s="68"/>
      <c r="IH69" s="68"/>
      <c r="II69" s="68"/>
      <c r="IJ69" s="68"/>
      <c r="IK69" s="68"/>
      <c r="IL69" s="68"/>
      <c r="IM69" s="68"/>
      <c r="IN69" s="68"/>
      <c r="IO69" s="68"/>
      <c r="IP69" s="68"/>
      <c r="IQ69" s="68"/>
      <c r="IR69" s="68"/>
      <c r="IS69" s="68"/>
      <c r="IT69" s="68"/>
      <c r="IU69" s="68"/>
      <c r="IV69" s="68"/>
      <c r="IW69" s="68"/>
      <c r="IX69" s="68"/>
      <c r="IY69" s="68"/>
      <c r="IZ69" s="68"/>
    </row>
    <row r="70" spans="1:260" ht="15.75" customHeight="1">
      <c r="A70" s="148"/>
      <c r="B70" s="103" t="str">
        <f t="shared" ref="B70:D72" si="24">IF(B69=0,"",B69)</f>
        <v/>
      </c>
      <c r="C70" s="103" t="str">
        <f t="shared" si="24"/>
        <v/>
      </c>
      <c r="D70" s="103" t="str">
        <f t="shared" si="24"/>
        <v/>
      </c>
      <c r="E70" s="112"/>
      <c r="F70" s="105" t="str">
        <f>IF(E70="","",VLOOKUP(E70,報名總表及收費!$I$29:$L$140,4))</f>
        <v/>
      </c>
      <c r="G70" s="109"/>
      <c r="H70" s="107" t="str">
        <f t="shared" ca="1" si="3"/>
        <v/>
      </c>
      <c r="I70" s="108"/>
      <c r="J70" s="107" t="str">
        <f t="shared" si="4"/>
        <v/>
      </c>
      <c r="K70" s="52"/>
      <c r="L70" s="52"/>
      <c r="M70" s="52"/>
      <c r="N70" s="68"/>
      <c r="O70" s="68"/>
      <c r="P70" s="68"/>
      <c r="Q70" s="101" t="str">
        <f t="shared" ca="1" si="6"/>
        <v/>
      </c>
      <c r="R70" s="71" t="str">
        <f t="shared" si="7"/>
        <v/>
      </c>
      <c r="S70" s="71" t="e">
        <f t="shared" si="8"/>
        <v>#N/A</v>
      </c>
      <c r="T70" s="63" t="str">
        <f t="shared" si="9"/>
        <v/>
      </c>
      <c r="U70" s="68" t="e">
        <f t="shared" si="10"/>
        <v>#N/A</v>
      </c>
      <c r="V70" s="68"/>
      <c r="W70" s="68"/>
      <c r="X70" s="68"/>
      <c r="Y70" s="68"/>
      <c r="Z70" s="68"/>
      <c r="AA70" s="68"/>
      <c r="AB70" s="68"/>
      <c r="AC70" s="68"/>
      <c r="AD70" s="68"/>
      <c r="AE70" s="68"/>
      <c r="AF70" s="68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  <c r="BB70" s="68"/>
      <c r="BC70" s="68"/>
      <c r="BD70" s="68"/>
      <c r="BE70" s="68"/>
      <c r="BF70" s="68"/>
      <c r="BG70" s="68"/>
      <c r="BH70" s="68"/>
      <c r="BI70" s="68"/>
      <c r="BJ70" s="68"/>
      <c r="BK70" s="68"/>
      <c r="BL70" s="68"/>
      <c r="BM70" s="68"/>
      <c r="BN70" s="68"/>
      <c r="BO70" s="68"/>
      <c r="BP70" s="68"/>
      <c r="BQ70" s="68"/>
      <c r="BR70" s="68"/>
      <c r="BS70" s="68"/>
      <c r="BT70" s="68"/>
      <c r="BU70" s="68"/>
      <c r="BV70" s="68"/>
      <c r="BW70" s="68"/>
      <c r="BX70" s="68"/>
      <c r="BY70" s="68"/>
      <c r="BZ70" s="68"/>
      <c r="CA70" s="68"/>
      <c r="CB70" s="68"/>
      <c r="CC70" s="68"/>
      <c r="CD70" s="68"/>
      <c r="CE70" s="68"/>
      <c r="CF70" s="68"/>
      <c r="CG70" s="68"/>
      <c r="CH70" s="68"/>
      <c r="CI70" s="68"/>
      <c r="CJ70" s="68"/>
      <c r="CK70" s="68"/>
      <c r="CL70" s="68"/>
      <c r="CM70" s="68"/>
      <c r="CN70" s="68"/>
      <c r="CO70" s="68"/>
      <c r="CP70" s="68"/>
      <c r="CQ70" s="68"/>
      <c r="CR70" s="68"/>
      <c r="CS70" s="68"/>
      <c r="CT70" s="68"/>
      <c r="CU70" s="68"/>
      <c r="CV70" s="68"/>
      <c r="CW70" s="68"/>
      <c r="CX70" s="68"/>
      <c r="CY70" s="68"/>
      <c r="CZ70" s="68"/>
      <c r="DA70" s="68"/>
      <c r="DB70" s="68"/>
      <c r="DC70" s="68"/>
      <c r="DD70" s="68"/>
      <c r="DE70" s="68"/>
      <c r="DF70" s="68"/>
      <c r="DG70" s="68"/>
      <c r="DH70" s="68"/>
      <c r="DI70" s="68"/>
      <c r="DJ70" s="68"/>
      <c r="DK70" s="68"/>
      <c r="DL70" s="68"/>
      <c r="DM70" s="68"/>
      <c r="DN70" s="68"/>
      <c r="DO70" s="68"/>
      <c r="DP70" s="68"/>
      <c r="DQ70" s="68"/>
      <c r="DR70" s="68"/>
      <c r="DS70" s="68"/>
      <c r="DT70" s="68"/>
      <c r="DU70" s="68"/>
      <c r="DV70" s="68"/>
      <c r="DW70" s="68"/>
      <c r="DX70" s="68"/>
      <c r="DY70" s="68"/>
      <c r="DZ70" s="68"/>
      <c r="EA70" s="68"/>
      <c r="EB70" s="68"/>
      <c r="EC70" s="68"/>
      <c r="ED70" s="68"/>
      <c r="EE70" s="68"/>
      <c r="EF70" s="68"/>
      <c r="EG70" s="68"/>
      <c r="EH70" s="68"/>
      <c r="EI70" s="68"/>
      <c r="EJ70" s="68"/>
      <c r="EK70" s="68"/>
      <c r="EL70" s="68"/>
      <c r="EM70" s="68"/>
      <c r="EN70" s="68"/>
      <c r="EO70" s="68"/>
      <c r="EP70" s="68"/>
      <c r="EQ70" s="68"/>
      <c r="ER70" s="68"/>
      <c r="ES70" s="68"/>
      <c r="ET70" s="68"/>
      <c r="EU70" s="68"/>
      <c r="EV70" s="68"/>
      <c r="EW70" s="68"/>
      <c r="EX70" s="68"/>
      <c r="EY70" s="68"/>
      <c r="EZ70" s="68"/>
      <c r="FA70" s="68"/>
      <c r="FB70" s="68"/>
      <c r="FC70" s="68"/>
      <c r="FD70" s="68"/>
      <c r="FE70" s="68"/>
      <c r="FF70" s="68"/>
      <c r="FG70" s="68"/>
      <c r="FH70" s="68"/>
      <c r="FI70" s="68"/>
      <c r="FJ70" s="68"/>
      <c r="FK70" s="68"/>
      <c r="FL70" s="68"/>
      <c r="FM70" s="68"/>
      <c r="FN70" s="68"/>
      <c r="FO70" s="68"/>
      <c r="FP70" s="68"/>
      <c r="FQ70" s="68"/>
      <c r="FR70" s="68"/>
      <c r="FS70" s="68"/>
      <c r="FT70" s="68"/>
      <c r="FU70" s="68"/>
      <c r="FV70" s="68"/>
      <c r="FW70" s="68"/>
      <c r="FX70" s="68"/>
      <c r="FY70" s="68"/>
      <c r="FZ70" s="68"/>
      <c r="GA70" s="68"/>
      <c r="GB70" s="68"/>
      <c r="GC70" s="68"/>
      <c r="GD70" s="68"/>
      <c r="GE70" s="68"/>
      <c r="GF70" s="68"/>
      <c r="GG70" s="68"/>
      <c r="GH70" s="68"/>
      <c r="GI70" s="68"/>
      <c r="GJ70" s="68"/>
      <c r="GK70" s="68"/>
      <c r="GL70" s="68"/>
      <c r="GM70" s="68"/>
      <c r="GN70" s="68"/>
      <c r="GO70" s="68"/>
      <c r="GP70" s="68"/>
      <c r="GQ70" s="68"/>
      <c r="GR70" s="68"/>
      <c r="GS70" s="68"/>
      <c r="GT70" s="68"/>
      <c r="GU70" s="68"/>
      <c r="GV70" s="68"/>
      <c r="GW70" s="68"/>
      <c r="GX70" s="68"/>
      <c r="GY70" s="68"/>
      <c r="GZ70" s="68"/>
      <c r="HA70" s="68"/>
      <c r="HB70" s="68"/>
      <c r="HC70" s="68"/>
      <c r="HD70" s="68"/>
      <c r="HE70" s="68"/>
      <c r="HF70" s="68"/>
      <c r="HG70" s="68"/>
      <c r="HH70" s="68"/>
      <c r="HI70" s="68"/>
      <c r="HJ70" s="68"/>
      <c r="HK70" s="68"/>
      <c r="HL70" s="68"/>
      <c r="HM70" s="68"/>
      <c r="HN70" s="68"/>
      <c r="HO70" s="68"/>
      <c r="HP70" s="68"/>
      <c r="HQ70" s="68"/>
      <c r="HR70" s="68"/>
      <c r="HS70" s="68"/>
      <c r="HT70" s="68"/>
      <c r="HU70" s="68"/>
      <c r="HV70" s="68"/>
      <c r="HW70" s="68"/>
      <c r="HX70" s="68"/>
      <c r="HY70" s="68"/>
      <c r="HZ70" s="68"/>
      <c r="IA70" s="68"/>
      <c r="IB70" s="68"/>
      <c r="IC70" s="68"/>
      <c r="ID70" s="68"/>
      <c r="IE70" s="68"/>
      <c r="IF70" s="68"/>
      <c r="IG70" s="68"/>
      <c r="IH70" s="68"/>
      <c r="II70" s="68"/>
      <c r="IJ70" s="68"/>
      <c r="IK70" s="68"/>
      <c r="IL70" s="68"/>
      <c r="IM70" s="68"/>
      <c r="IN70" s="68"/>
      <c r="IO70" s="68"/>
      <c r="IP70" s="68"/>
      <c r="IQ70" s="68"/>
      <c r="IR70" s="68"/>
      <c r="IS70" s="68"/>
      <c r="IT70" s="68"/>
      <c r="IU70" s="68"/>
      <c r="IV70" s="68"/>
      <c r="IW70" s="68"/>
      <c r="IX70" s="68"/>
      <c r="IY70" s="68"/>
      <c r="IZ70" s="68"/>
    </row>
    <row r="71" spans="1:260" ht="15.75" customHeight="1">
      <c r="A71" s="148"/>
      <c r="B71" s="103" t="str">
        <f t="shared" si="24"/>
        <v/>
      </c>
      <c r="C71" s="103" t="str">
        <f t="shared" si="24"/>
        <v/>
      </c>
      <c r="D71" s="103" t="str">
        <f t="shared" si="24"/>
        <v/>
      </c>
      <c r="E71" s="112"/>
      <c r="F71" s="105" t="str">
        <f>IF(E71="","",VLOOKUP(E71,報名總表及收費!$I$29:$L$140,4))</f>
        <v/>
      </c>
      <c r="G71" s="109"/>
      <c r="H71" s="107" t="str">
        <f t="shared" ca="1" si="3"/>
        <v/>
      </c>
      <c r="I71" s="108"/>
      <c r="J71" s="107" t="str">
        <f t="shared" si="4"/>
        <v/>
      </c>
      <c r="K71" s="52"/>
      <c r="L71" s="52"/>
      <c r="M71" s="52"/>
      <c r="N71" s="68"/>
      <c r="O71" s="68"/>
      <c r="P71" s="68"/>
      <c r="Q71" s="101" t="str">
        <f t="shared" ca="1" si="6"/>
        <v/>
      </c>
      <c r="R71" s="71" t="str">
        <f t="shared" si="7"/>
        <v/>
      </c>
      <c r="S71" s="71" t="e">
        <f t="shared" si="8"/>
        <v>#N/A</v>
      </c>
      <c r="T71" s="63" t="str">
        <f t="shared" si="9"/>
        <v/>
      </c>
      <c r="U71" s="68" t="e">
        <f t="shared" si="10"/>
        <v>#N/A</v>
      </c>
      <c r="V71" s="68"/>
      <c r="W71" s="68"/>
      <c r="X71" s="68"/>
      <c r="Y71" s="68"/>
      <c r="Z71" s="68"/>
      <c r="AA71" s="68"/>
      <c r="AB71" s="68"/>
      <c r="AC71" s="68"/>
      <c r="AD71" s="68"/>
      <c r="AE71" s="68"/>
      <c r="AF71" s="68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  <c r="BB71" s="68"/>
      <c r="BC71" s="68"/>
      <c r="BD71" s="68"/>
      <c r="BE71" s="68"/>
      <c r="BF71" s="68"/>
      <c r="BG71" s="68"/>
      <c r="BH71" s="68"/>
      <c r="BI71" s="68"/>
      <c r="BJ71" s="68"/>
      <c r="BK71" s="68"/>
      <c r="BL71" s="68"/>
      <c r="BM71" s="68"/>
      <c r="BN71" s="68"/>
      <c r="BO71" s="68"/>
      <c r="BP71" s="68"/>
      <c r="BQ71" s="68"/>
      <c r="BR71" s="68"/>
      <c r="BS71" s="68"/>
      <c r="BT71" s="68"/>
      <c r="BU71" s="68"/>
      <c r="BV71" s="68"/>
      <c r="BW71" s="68"/>
      <c r="BX71" s="68"/>
      <c r="BY71" s="68"/>
      <c r="BZ71" s="68"/>
      <c r="CA71" s="68"/>
      <c r="CB71" s="68"/>
      <c r="CC71" s="68"/>
      <c r="CD71" s="68"/>
      <c r="CE71" s="68"/>
      <c r="CF71" s="68"/>
      <c r="CG71" s="68"/>
      <c r="CH71" s="68"/>
      <c r="CI71" s="68"/>
      <c r="CJ71" s="68"/>
      <c r="CK71" s="68"/>
      <c r="CL71" s="68"/>
      <c r="CM71" s="68"/>
      <c r="CN71" s="68"/>
      <c r="CO71" s="68"/>
      <c r="CP71" s="68"/>
      <c r="CQ71" s="68"/>
      <c r="CR71" s="68"/>
      <c r="CS71" s="68"/>
      <c r="CT71" s="68"/>
      <c r="CU71" s="68"/>
      <c r="CV71" s="68"/>
      <c r="CW71" s="68"/>
      <c r="CX71" s="68"/>
      <c r="CY71" s="68"/>
      <c r="CZ71" s="68"/>
      <c r="DA71" s="68"/>
      <c r="DB71" s="68"/>
      <c r="DC71" s="68"/>
      <c r="DD71" s="68"/>
      <c r="DE71" s="68"/>
      <c r="DF71" s="68"/>
      <c r="DG71" s="68"/>
      <c r="DH71" s="68"/>
      <c r="DI71" s="68"/>
      <c r="DJ71" s="68"/>
      <c r="DK71" s="68"/>
      <c r="DL71" s="68"/>
      <c r="DM71" s="68"/>
      <c r="DN71" s="68"/>
      <c r="DO71" s="68"/>
      <c r="DP71" s="68"/>
      <c r="DQ71" s="68"/>
      <c r="DR71" s="68"/>
      <c r="DS71" s="68"/>
      <c r="DT71" s="68"/>
      <c r="DU71" s="68"/>
      <c r="DV71" s="68"/>
      <c r="DW71" s="68"/>
      <c r="DX71" s="68"/>
      <c r="DY71" s="68"/>
      <c r="DZ71" s="68"/>
      <c r="EA71" s="68"/>
      <c r="EB71" s="68"/>
      <c r="EC71" s="68"/>
      <c r="ED71" s="68"/>
      <c r="EE71" s="68"/>
      <c r="EF71" s="68"/>
      <c r="EG71" s="68"/>
      <c r="EH71" s="68"/>
      <c r="EI71" s="68"/>
      <c r="EJ71" s="68"/>
      <c r="EK71" s="68"/>
      <c r="EL71" s="68"/>
      <c r="EM71" s="68"/>
      <c r="EN71" s="68"/>
      <c r="EO71" s="68"/>
      <c r="EP71" s="68"/>
      <c r="EQ71" s="68"/>
      <c r="ER71" s="68"/>
      <c r="ES71" s="68"/>
      <c r="ET71" s="68"/>
      <c r="EU71" s="68"/>
      <c r="EV71" s="68"/>
      <c r="EW71" s="68"/>
      <c r="EX71" s="68"/>
      <c r="EY71" s="68"/>
      <c r="EZ71" s="68"/>
      <c r="FA71" s="68"/>
      <c r="FB71" s="68"/>
      <c r="FC71" s="68"/>
      <c r="FD71" s="68"/>
      <c r="FE71" s="68"/>
      <c r="FF71" s="68"/>
      <c r="FG71" s="68"/>
      <c r="FH71" s="68"/>
      <c r="FI71" s="68"/>
      <c r="FJ71" s="68"/>
      <c r="FK71" s="68"/>
      <c r="FL71" s="68"/>
      <c r="FM71" s="68"/>
      <c r="FN71" s="68"/>
      <c r="FO71" s="68"/>
      <c r="FP71" s="68"/>
      <c r="FQ71" s="68"/>
      <c r="FR71" s="68"/>
      <c r="FS71" s="68"/>
      <c r="FT71" s="68"/>
      <c r="FU71" s="68"/>
      <c r="FV71" s="68"/>
      <c r="FW71" s="68"/>
      <c r="FX71" s="68"/>
      <c r="FY71" s="68"/>
      <c r="FZ71" s="68"/>
      <c r="GA71" s="68"/>
      <c r="GB71" s="68"/>
      <c r="GC71" s="68"/>
      <c r="GD71" s="68"/>
      <c r="GE71" s="68"/>
      <c r="GF71" s="68"/>
      <c r="GG71" s="68"/>
      <c r="GH71" s="68"/>
      <c r="GI71" s="68"/>
      <c r="GJ71" s="68"/>
      <c r="GK71" s="68"/>
      <c r="GL71" s="68"/>
      <c r="GM71" s="68"/>
      <c r="GN71" s="68"/>
      <c r="GO71" s="68"/>
      <c r="GP71" s="68"/>
      <c r="GQ71" s="68"/>
      <c r="GR71" s="68"/>
      <c r="GS71" s="68"/>
      <c r="GT71" s="68"/>
      <c r="GU71" s="68"/>
      <c r="GV71" s="68"/>
      <c r="GW71" s="68"/>
      <c r="GX71" s="68"/>
      <c r="GY71" s="68"/>
      <c r="GZ71" s="68"/>
      <c r="HA71" s="68"/>
      <c r="HB71" s="68"/>
      <c r="HC71" s="68"/>
      <c r="HD71" s="68"/>
      <c r="HE71" s="68"/>
      <c r="HF71" s="68"/>
      <c r="HG71" s="68"/>
      <c r="HH71" s="68"/>
      <c r="HI71" s="68"/>
      <c r="HJ71" s="68"/>
      <c r="HK71" s="68"/>
      <c r="HL71" s="68"/>
      <c r="HM71" s="68"/>
      <c r="HN71" s="68"/>
      <c r="HO71" s="68"/>
      <c r="HP71" s="68"/>
      <c r="HQ71" s="68"/>
      <c r="HR71" s="68"/>
      <c r="HS71" s="68"/>
      <c r="HT71" s="68"/>
      <c r="HU71" s="68"/>
      <c r="HV71" s="68"/>
      <c r="HW71" s="68"/>
      <c r="HX71" s="68"/>
      <c r="HY71" s="68"/>
      <c r="HZ71" s="68"/>
      <c r="IA71" s="68"/>
      <c r="IB71" s="68"/>
      <c r="IC71" s="68"/>
      <c r="ID71" s="68"/>
      <c r="IE71" s="68"/>
      <c r="IF71" s="68"/>
      <c r="IG71" s="68"/>
      <c r="IH71" s="68"/>
      <c r="II71" s="68"/>
      <c r="IJ71" s="68"/>
      <c r="IK71" s="68"/>
      <c r="IL71" s="68"/>
      <c r="IM71" s="68"/>
      <c r="IN71" s="68"/>
      <c r="IO71" s="68"/>
      <c r="IP71" s="68"/>
      <c r="IQ71" s="68"/>
      <c r="IR71" s="68"/>
      <c r="IS71" s="68"/>
      <c r="IT71" s="68"/>
      <c r="IU71" s="68"/>
      <c r="IV71" s="68"/>
      <c r="IW71" s="68"/>
      <c r="IX71" s="68"/>
      <c r="IY71" s="68"/>
      <c r="IZ71" s="68"/>
    </row>
    <row r="72" spans="1:260" ht="15.75" customHeight="1">
      <c r="A72" s="148"/>
      <c r="B72" s="103" t="str">
        <f t="shared" si="24"/>
        <v/>
      </c>
      <c r="C72" s="103" t="str">
        <f t="shared" si="24"/>
        <v/>
      </c>
      <c r="D72" s="103" t="str">
        <f t="shared" si="24"/>
        <v/>
      </c>
      <c r="E72" s="112"/>
      <c r="F72" s="105" t="str">
        <f>IF(E72="","",VLOOKUP(E72,報名總表及收費!$I$29:$L$140,4))</f>
        <v/>
      </c>
      <c r="G72" s="109"/>
      <c r="H72" s="107" t="str">
        <f t="shared" ca="1" si="3"/>
        <v/>
      </c>
      <c r="I72" s="108"/>
      <c r="J72" s="107" t="str">
        <f t="shared" si="4"/>
        <v/>
      </c>
      <c r="K72" s="52"/>
      <c r="L72" s="52"/>
      <c r="M72" s="52"/>
      <c r="N72" s="68"/>
      <c r="O72" s="68"/>
      <c r="P72" s="68"/>
      <c r="Q72" s="101" t="str">
        <f t="shared" ca="1" si="6"/>
        <v/>
      </c>
      <c r="R72" s="71" t="str">
        <f t="shared" si="7"/>
        <v/>
      </c>
      <c r="S72" s="71" t="e">
        <f t="shared" si="8"/>
        <v>#N/A</v>
      </c>
      <c r="T72" s="63" t="str">
        <f t="shared" si="9"/>
        <v/>
      </c>
      <c r="U72" s="68" t="e">
        <f t="shared" si="10"/>
        <v>#N/A</v>
      </c>
      <c r="V72" s="68"/>
      <c r="W72" s="68"/>
      <c r="X72" s="68"/>
      <c r="Y72" s="68"/>
      <c r="Z72" s="68"/>
      <c r="AA72" s="68"/>
      <c r="AB72" s="68"/>
      <c r="AC72" s="68"/>
      <c r="AD72" s="68"/>
      <c r="AE72" s="68"/>
      <c r="AF72" s="68"/>
      <c r="AG72" s="68"/>
      <c r="AH72" s="68"/>
      <c r="AI72" s="68"/>
      <c r="AJ72" s="68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  <c r="BB72" s="68"/>
      <c r="BC72" s="68"/>
      <c r="BD72" s="68"/>
      <c r="BE72" s="68"/>
      <c r="BF72" s="68"/>
      <c r="BG72" s="68"/>
      <c r="BH72" s="68"/>
      <c r="BI72" s="68"/>
      <c r="BJ72" s="68"/>
      <c r="BK72" s="68"/>
      <c r="BL72" s="68"/>
      <c r="BM72" s="68"/>
      <c r="BN72" s="68"/>
      <c r="BO72" s="68"/>
      <c r="BP72" s="68"/>
      <c r="BQ72" s="68"/>
      <c r="BR72" s="68"/>
      <c r="BS72" s="68"/>
      <c r="BT72" s="68"/>
      <c r="BU72" s="68"/>
      <c r="BV72" s="68"/>
      <c r="BW72" s="68"/>
      <c r="BX72" s="68"/>
      <c r="BY72" s="68"/>
      <c r="BZ72" s="68"/>
      <c r="CA72" s="68"/>
      <c r="CB72" s="68"/>
      <c r="CC72" s="68"/>
      <c r="CD72" s="68"/>
      <c r="CE72" s="68"/>
      <c r="CF72" s="68"/>
      <c r="CG72" s="68"/>
      <c r="CH72" s="68"/>
      <c r="CI72" s="68"/>
      <c r="CJ72" s="68"/>
      <c r="CK72" s="68"/>
      <c r="CL72" s="68"/>
      <c r="CM72" s="68"/>
      <c r="CN72" s="68"/>
      <c r="CO72" s="68"/>
      <c r="CP72" s="68"/>
      <c r="CQ72" s="68"/>
      <c r="CR72" s="68"/>
      <c r="CS72" s="68"/>
      <c r="CT72" s="68"/>
      <c r="CU72" s="68"/>
      <c r="CV72" s="68"/>
      <c r="CW72" s="68"/>
      <c r="CX72" s="68"/>
      <c r="CY72" s="68"/>
      <c r="CZ72" s="68"/>
      <c r="DA72" s="68"/>
      <c r="DB72" s="68"/>
      <c r="DC72" s="68"/>
      <c r="DD72" s="68"/>
      <c r="DE72" s="68"/>
      <c r="DF72" s="68"/>
      <c r="DG72" s="68"/>
      <c r="DH72" s="68"/>
      <c r="DI72" s="68"/>
      <c r="DJ72" s="68"/>
      <c r="DK72" s="68"/>
      <c r="DL72" s="68"/>
      <c r="DM72" s="68"/>
      <c r="DN72" s="68"/>
      <c r="DO72" s="68"/>
      <c r="DP72" s="68"/>
      <c r="DQ72" s="68"/>
      <c r="DR72" s="68"/>
      <c r="DS72" s="68"/>
      <c r="DT72" s="68"/>
      <c r="DU72" s="68"/>
      <c r="DV72" s="68"/>
      <c r="DW72" s="68"/>
      <c r="DX72" s="68"/>
      <c r="DY72" s="68"/>
      <c r="DZ72" s="68"/>
      <c r="EA72" s="68"/>
      <c r="EB72" s="68"/>
      <c r="EC72" s="68"/>
      <c r="ED72" s="68"/>
      <c r="EE72" s="68"/>
      <c r="EF72" s="68"/>
      <c r="EG72" s="68"/>
      <c r="EH72" s="68"/>
      <c r="EI72" s="68"/>
      <c r="EJ72" s="68"/>
      <c r="EK72" s="68"/>
      <c r="EL72" s="68"/>
      <c r="EM72" s="68"/>
      <c r="EN72" s="68"/>
      <c r="EO72" s="68"/>
      <c r="EP72" s="68"/>
      <c r="EQ72" s="68"/>
      <c r="ER72" s="68"/>
      <c r="ES72" s="68"/>
      <c r="ET72" s="68"/>
      <c r="EU72" s="68"/>
      <c r="EV72" s="68"/>
      <c r="EW72" s="68"/>
      <c r="EX72" s="68"/>
      <c r="EY72" s="68"/>
      <c r="EZ72" s="68"/>
      <c r="FA72" s="68"/>
      <c r="FB72" s="68"/>
      <c r="FC72" s="68"/>
      <c r="FD72" s="68"/>
      <c r="FE72" s="68"/>
      <c r="FF72" s="68"/>
      <c r="FG72" s="68"/>
      <c r="FH72" s="68"/>
      <c r="FI72" s="68"/>
      <c r="FJ72" s="68"/>
      <c r="FK72" s="68"/>
      <c r="FL72" s="68"/>
      <c r="FM72" s="68"/>
      <c r="FN72" s="68"/>
      <c r="FO72" s="68"/>
      <c r="FP72" s="68"/>
      <c r="FQ72" s="68"/>
      <c r="FR72" s="68"/>
      <c r="FS72" s="68"/>
      <c r="FT72" s="68"/>
      <c r="FU72" s="68"/>
      <c r="FV72" s="68"/>
      <c r="FW72" s="68"/>
      <c r="FX72" s="68"/>
      <c r="FY72" s="68"/>
      <c r="FZ72" s="68"/>
      <c r="GA72" s="68"/>
      <c r="GB72" s="68"/>
      <c r="GC72" s="68"/>
      <c r="GD72" s="68"/>
      <c r="GE72" s="68"/>
      <c r="GF72" s="68"/>
      <c r="GG72" s="68"/>
      <c r="GH72" s="68"/>
      <c r="GI72" s="68"/>
      <c r="GJ72" s="68"/>
      <c r="GK72" s="68"/>
      <c r="GL72" s="68"/>
      <c r="GM72" s="68"/>
      <c r="GN72" s="68"/>
      <c r="GO72" s="68"/>
      <c r="GP72" s="68"/>
      <c r="GQ72" s="68"/>
      <c r="GR72" s="68"/>
      <c r="GS72" s="68"/>
      <c r="GT72" s="68"/>
      <c r="GU72" s="68"/>
      <c r="GV72" s="68"/>
      <c r="GW72" s="68"/>
      <c r="GX72" s="68"/>
      <c r="GY72" s="68"/>
      <c r="GZ72" s="68"/>
      <c r="HA72" s="68"/>
      <c r="HB72" s="68"/>
      <c r="HC72" s="68"/>
      <c r="HD72" s="68"/>
      <c r="HE72" s="68"/>
      <c r="HF72" s="68"/>
      <c r="HG72" s="68"/>
      <c r="HH72" s="68"/>
      <c r="HI72" s="68"/>
      <c r="HJ72" s="68"/>
      <c r="HK72" s="68"/>
      <c r="HL72" s="68"/>
      <c r="HM72" s="68"/>
      <c r="HN72" s="68"/>
      <c r="HO72" s="68"/>
      <c r="HP72" s="68"/>
      <c r="HQ72" s="68"/>
      <c r="HR72" s="68"/>
      <c r="HS72" s="68"/>
      <c r="HT72" s="68"/>
      <c r="HU72" s="68"/>
      <c r="HV72" s="68"/>
      <c r="HW72" s="68"/>
      <c r="HX72" s="68"/>
      <c r="HY72" s="68"/>
      <c r="HZ72" s="68"/>
      <c r="IA72" s="68"/>
      <c r="IB72" s="68"/>
      <c r="IC72" s="68"/>
      <c r="ID72" s="68"/>
      <c r="IE72" s="68"/>
      <c r="IF72" s="68"/>
      <c r="IG72" s="68"/>
      <c r="IH72" s="68"/>
      <c r="II72" s="68"/>
      <c r="IJ72" s="68"/>
      <c r="IK72" s="68"/>
      <c r="IL72" s="68"/>
      <c r="IM72" s="68"/>
      <c r="IN72" s="68"/>
      <c r="IO72" s="68"/>
      <c r="IP72" s="68"/>
      <c r="IQ72" s="68"/>
      <c r="IR72" s="68"/>
      <c r="IS72" s="68"/>
      <c r="IT72" s="68"/>
      <c r="IU72" s="68"/>
      <c r="IV72" s="68"/>
      <c r="IW72" s="68"/>
      <c r="IX72" s="68"/>
      <c r="IY72" s="68"/>
      <c r="IZ72" s="68"/>
    </row>
    <row r="73" spans="1:260" ht="15.75" customHeight="1">
      <c r="A73" s="147" t="s">
        <v>34</v>
      </c>
      <c r="B73" s="95"/>
      <c r="C73" s="95"/>
      <c r="D73" s="95"/>
      <c r="E73" s="96"/>
      <c r="F73" s="97" t="str">
        <f>IF(E73="","",VLOOKUP(E73,報名總表及收費!$I$29:$L$140,4))</f>
        <v/>
      </c>
      <c r="G73" s="98"/>
      <c r="H73" s="99" t="str">
        <f t="shared" ca="1" si="3"/>
        <v/>
      </c>
      <c r="I73" s="100"/>
      <c r="J73" s="99" t="str">
        <f t="shared" si="4"/>
        <v/>
      </c>
      <c r="K73" s="52"/>
      <c r="L73" s="52"/>
      <c r="M73" s="52"/>
      <c r="N73" s="68"/>
      <c r="O73" s="68"/>
      <c r="P73" s="68"/>
      <c r="Q73" s="101" t="str">
        <f t="shared" ca="1" si="6"/>
        <v/>
      </c>
      <c r="R73" s="71" t="str">
        <f t="shared" si="7"/>
        <v/>
      </c>
      <c r="S73" s="71" t="str">
        <f t="shared" si="8"/>
        <v/>
      </c>
      <c r="T73" s="63" t="str">
        <f t="shared" si="9"/>
        <v/>
      </c>
      <c r="U73" s="68" t="str">
        <f t="shared" si="10"/>
        <v/>
      </c>
      <c r="V73" s="68"/>
      <c r="W73" s="68"/>
      <c r="X73" s="68"/>
      <c r="Y73" s="68"/>
      <c r="Z73" s="68"/>
      <c r="AA73" s="68"/>
      <c r="AB73" s="68"/>
      <c r="AC73" s="68"/>
      <c r="AD73" s="68"/>
      <c r="AE73" s="68"/>
      <c r="AF73" s="68"/>
      <c r="AG73" s="68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  <c r="BC73" s="68"/>
      <c r="BD73" s="68"/>
      <c r="BE73" s="68"/>
      <c r="BF73" s="68"/>
      <c r="BG73" s="68"/>
      <c r="BH73" s="68"/>
      <c r="BI73" s="68"/>
      <c r="BJ73" s="68"/>
      <c r="BK73" s="68"/>
      <c r="BL73" s="68"/>
      <c r="BM73" s="68"/>
      <c r="BN73" s="68"/>
      <c r="BO73" s="68"/>
      <c r="BP73" s="68"/>
      <c r="BQ73" s="68"/>
      <c r="BR73" s="68"/>
      <c r="BS73" s="68"/>
      <c r="BT73" s="68"/>
      <c r="BU73" s="68"/>
      <c r="BV73" s="68"/>
      <c r="BW73" s="68"/>
      <c r="BX73" s="68"/>
      <c r="BY73" s="68"/>
      <c r="BZ73" s="68"/>
      <c r="CA73" s="68"/>
      <c r="CB73" s="68"/>
      <c r="CC73" s="68"/>
      <c r="CD73" s="68"/>
      <c r="CE73" s="68"/>
      <c r="CF73" s="68"/>
      <c r="CG73" s="68"/>
      <c r="CH73" s="68"/>
      <c r="CI73" s="68"/>
      <c r="CJ73" s="68"/>
      <c r="CK73" s="68"/>
      <c r="CL73" s="68"/>
      <c r="CM73" s="68"/>
      <c r="CN73" s="68"/>
      <c r="CO73" s="68"/>
      <c r="CP73" s="68"/>
      <c r="CQ73" s="68"/>
      <c r="CR73" s="68"/>
      <c r="CS73" s="68"/>
      <c r="CT73" s="68"/>
      <c r="CU73" s="68"/>
      <c r="CV73" s="68"/>
      <c r="CW73" s="68"/>
      <c r="CX73" s="68"/>
      <c r="CY73" s="68"/>
      <c r="CZ73" s="68"/>
      <c r="DA73" s="68"/>
      <c r="DB73" s="68"/>
      <c r="DC73" s="68"/>
      <c r="DD73" s="68"/>
      <c r="DE73" s="68"/>
      <c r="DF73" s="68"/>
      <c r="DG73" s="68"/>
      <c r="DH73" s="68"/>
      <c r="DI73" s="68"/>
      <c r="DJ73" s="68"/>
      <c r="DK73" s="68"/>
      <c r="DL73" s="68"/>
      <c r="DM73" s="68"/>
      <c r="DN73" s="68"/>
      <c r="DO73" s="68"/>
      <c r="DP73" s="68"/>
      <c r="DQ73" s="68"/>
      <c r="DR73" s="68"/>
      <c r="DS73" s="68"/>
      <c r="DT73" s="68"/>
      <c r="DU73" s="68"/>
      <c r="DV73" s="68"/>
      <c r="DW73" s="68"/>
      <c r="DX73" s="68"/>
      <c r="DY73" s="68"/>
      <c r="DZ73" s="68"/>
      <c r="EA73" s="68"/>
      <c r="EB73" s="68"/>
      <c r="EC73" s="68"/>
      <c r="ED73" s="68"/>
      <c r="EE73" s="68"/>
      <c r="EF73" s="68"/>
      <c r="EG73" s="68"/>
      <c r="EH73" s="68"/>
      <c r="EI73" s="68"/>
      <c r="EJ73" s="68"/>
      <c r="EK73" s="68"/>
      <c r="EL73" s="68"/>
      <c r="EM73" s="68"/>
      <c r="EN73" s="68"/>
      <c r="EO73" s="68"/>
      <c r="EP73" s="68"/>
      <c r="EQ73" s="68"/>
      <c r="ER73" s="68"/>
      <c r="ES73" s="68"/>
      <c r="ET73" s="68"/>
      <c r="EU73" s="68"/>
      <c r="EV73" s="68"/>
      <c r="EW73" s="68"/>
      <c r="EX73" s="68"/>
      <c r="EY73" s="68"/>
      <c r="EZ73" s="68"/>
      <c r="FA73" s="68"/>
      <c r="FB73" s="68"/>
      <c r="FC73" s="68"/>
      <c r="FD73" s="68"/>
      <c r="FE73" s="68"/>
      <c r="FF73" s="68"/>
      <c r="FG73" s="68"/>
      <c r="FH73" s="68"/>
      <c r="FI73" s="68"/>
      <c r="FJ73" s="68"/>
      <c r="FK73" s="68"/>
      <c r="FL73" s="68"/>
      <c r="FM73" s="68"/>
      <c r="FN73" s="68"/>
      <c r="FO73" s="68"/>
      <c r="FP73" s="68"/>
      <c r="FQ73" s="68"/>
      <c r="FR73" s="68"/>
      <c r="FS73" s="68"/>
      <c r="FT73" s="68"/>
      <c r="FU73" s="68"/>
      <c r="FV73" s="68"/>
      <c r="FW73" s="68"/>
      <c r="FX73" s="68"/>
      <c r="FY73" s="68"/>
      <c r="FZ73" s="68"/>
      <c r="GA73" s="68"/>
      <c r="GB73" s="68"/>
      <c r="GC73" s="68"/>
      <c r="GD73" s="68"/>
      <c r="GE73" s="68"/>
      <c r="GF73" s="68"/>
      <c r="GG73" s="68"/>
      <c r="GH73" s="68"/>
      <c r="GI73" s="68"/>
      <c r="GJ73" s="68"/>
      <c r="GK73" s="68"/>
      <c r="GL73" s="68"/>
      <c r="GM73" s="68"/>
      <c r="GN73" s="68"/>
      <c r="GO73" s="68"/>
      <c r="GP73" s="68"/>
      <c r="GQ73" s="68"/>
      <c r="GR73" s="68"/>
      <c r="GS73" s="68"/>
      <c r="GT73" s="68"/>
      <c r="GU73" s="68"/>
      <c r="GV73" s="68"/>
      <c r="GW73" s="68"/>
      <c r="GX73" s="68"/>
      <c r="GY73" s="68"/>
      <c r="GZ73" s="68"/>
      <c r="HA73" s="68"/>
      <c r="HB73" s="68"/>
      <c r="HC73" s="68"/>
      <c r="HD73" s="68"/>
      <c r="HE73" s="68"/>
      <c r="HF73" s="68"/>
      <c r="HG73" s="68"/>
      <c r="HH73" s="68"/>
      <c r="HI73" s="68"/>
      <c r="HJ73" s="68"/>
      <c r="HK73" s="68"/>
      <c r="HL73" s="68"/>
      <c r="HM73" s="68"/>
      <c r="HN73" s="68"/>
      <c r="HO73" s="68"/>
      <c r="HP73" s="68"/>
      <c r="HQ73" s="68"/>
      <c r="HR73" s="68"/>
      <c r="HS73" s="68"/>
      <c r="HT73" s="68"/>
      <c r="HU73" s="68"/>
      <c r="HV73" s="68"/>
      <c r="HW73" s="68"/>
      <c r="HX73" s="68"/>
      <c r="HY73" s="68"/>
      <c r="HZ73" s="68"/>
      <c r="IA73" s="68"/>
      <c r="IB73" s="68"/>
      <c r="IC73" s="68"/>
      <c r="ID73" s="68"/>
      <c r="IE73" s="68"/>
      <c r="IF73" s="68"/>
      <c r="IG73" s="68"/>
      <c r="IH73" s="68"/>
      <c r="II73" s="68"/>
      <c r="IJ73" s="68"/>
      <c r="IK73" s="68"/>
      <c r="IL73" s="68"/>
      <c r="IM73" s="68"/>
      <c r="IN73" s="68"/>
      <c r="IO73" s="68"/>
      <c r="IP73" s="68"/>
      <c r="IQ73" s="68"/>
      <c r="IR73" s="68"/>
      <c r="IS73" s="68"/>
      <c r="IT73" s="68"/>
      <c r="IU73" s="68"/>
      <c r="IV73" s="68"/>
      <c r="IW73" s="68"/>
      <c r="IX73" s="68"/>
      <c r="IY73" s="68"/>
      <c r="IZ73" s="68"/>
    </row>
    <row r="74" spans="1:260" ht="15.75" customHeight="1">
      <c r="A74" s="147"/>
      <c r="B74" s="94" t="str">
        <f t="shared" ref="B74:D76" si="25">IF(B73=0,"",B73)</f>
        <v/>
      </c>
      <c r="C74" s="94" t="str">
        <f t="shared" si="25"/>
        <v/>
      </c>
      <c r="D74" s="94" t="str">
        <f t="shared" si="25"/>
        <v/>
      </c>
      <c r="E74" s="96"/>
      <c r="F74" s="97" t="str">
        <f>IF(E74="","",VLOOKUP(E74,報名總表及收費!$I$29:$L$140,4))</f>
        <v/>
      </c>
      <c r="G74" s="98"/>
      <c r="H74" s="99" t="str">
        <f t="shared" ca="1" si="3"/>
        <v/>
      </c>
      <c r="I74" s="100"/>
      <c r="J74" s="99" t="str">
        <f t="shared" si="4"/>
        <v/>
      </c>
      <c r="K74" s="52"/>
      <c r="L74" s="52"/>
      <c r="M74" s="52"/>
      <c r="N74" s="68"/>
      <c r="O74" s="68"/>
      <c r="P74" s="68"/>
      <c r="Q74" s="101" t="str">
        <f t="shared" ca="1" si="6"/>
        <v/>
      </c>
      <c r="R74" s="71" t="str">
        <f t="shared" si="7"/>
        <v/>
      </c>
      <c r="S74" s="71" t="e">
        <f t="shared" si="8"/>
        <v>#N/A</v>
      </c>
      <c r="T74" s="63" t="str">
        <f t="shared" si="9"/>
        <v/>
      </c>
      <c r="U74" s="68" t="e">
        <f t="shared" si="10"/>
        <v>#N/A</v>
      </c>
      <c r="V74" s="68"/>
      <c r="W74" s="68"/>
      <c r="X74" s="68"/>
      <c r="Y74" s="68"/>
      <c r="Z74" s="68"/>
      <c r="AA74" s="68"/>
      <c r="AB74" s="68"/>
      <c r="AC74" s="68"/>
      <c r="AD74" s="68"/>
      <c r="AE74" s="68"/>
      <c r="AF74" s="68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  <c r="BC74" s="68"/>
      <c r="BD74" s="68"/>
      <c r="BE74" s="68"/>
      <c r="BF74" s="68"/>
      <c r="BG74" s="68"/>
      <c r="BH74" s="68"/>
      <c r="BI74" s="68"/>
      <c r="BJ74" s="68"/>
      <c r="BK74" s="68"/>
      <c r="BL74" s="68"/>
      <c r="BM74" s="68"/>
      <c r="BN74" s="68"/>
      <c r="BO74" s="68"/>
      <c r="BP74" s="68"/>
      <c r="BQ74" s="68"/>
      <c r="BR74" s="68"/>
      <c r="BS74" s="68"/>
      <c r="BT74" s="68"/>
      <c r="BU74" s="68"/>
      <c r="BV74" s="68"/>
      <c r="BW74" s="68"/>
      <c r="BX74" s="68"/>
      <c r="BY74" s="68"/>
      <c r="BZ74" s="68"/>
      <c r="CA74" s="68"/>
      <c r="CB74" s="68"/>
      <c r="CC74" s="68"/>
      <c r="CD74" s="68"/>
      <c r="CE74" s="68"/>
      <c r="CF74" s="68"/>
      <c r="CG74" s="68"/>
      <c r="CH74" s="68"/>
      <c r="CI74" s="68"/>
      <c r="CJ74" s="68"/>
      <c r="CK74" s="68"/>
      <c r="CL74" s="68"/>
      <c r="CM74" s="68"/>
      <c r="CN74" s="68"/>
      <c r="CO74" s="68"/>
      <c r="CP74" s="68"/>
      <c r="CQ74" s="68"/>
      <c r="CR74" s="68"/>
      <c r="CS74" s="68"/>
      <c r="CT74" s="68"/>
      <c r="CU74" s="68"/>
      <c r="CV74" s="68"/>
      <c r="CW74" s="68"/>
      <c r="CX74" s="68"/>
      <c r="CY74" s="68"/>
      <c r="CZ74" s="68"/>
      <c r="DA74" s="68"/>
      <c r="DB74" s="68"/>
      <c r="DC74" s="68"/>
      <c r="DD74" s="68"/>
      <c r="DE74" s="68"/>
      <c r="DF74" s="68"/>
      <c r="DG74" s="68"/>
      <c r="DH74" s="68"/>
      <c r="DI74" s="68"/>
      <c r="DJ74" s="68"/>
      <c r="DK74" s="68"/>
      <c r="DL74" s="68"/>
      <c r="DM74" s="68"/>
      <c r="DN74" s="68"/>
      <c r="DO74" s="68"/>
      <c r="DP74" s="68"/>
      <c r="DQ74" s="68"/>
      <c r="DR74" s="68"/>
      <c r="DS74" s="68"/>
      <c r="DT74" s="68"/>
      <c r="DU74" s="68"/>
      <c r="DV74" s="68"/>
      <c r="DW74" s="68"/>
      <c r="DX74" s="68"/>
      <c r="DY74" s="68"/>
      <c r="DZ74" s="68"/>
      <c r="EA74" s="68"/>
      <c r="EB74" s="68"/>
      <c r="EC74" s="68"/>
      <c r="ED74" s="68"/>
      <c r="EE74" s="68"/>
      <c r="EF74" s="68"/>
      <c r="EG74" s="68"/>
      <c r="EH74" s="68"/>
      <c r="EI74" s="68"/>
      <c r="EJ74" s="68"/>
      <c r="EK74" s="68"/>
      <c r="EL74" s="68"/>
      <c r="EM74" s="68"/>
      <c r="EN74" s="68"/>
      <c r="EO74" s="68"/>
      <c r="EP74" s="68"/>
      <c r="EQ74" s="68"/>
      <c r="ER74" s="68"/>
      <c r="ES74" s="68"/>
      <c r="ET74" s="68"/>
      <c r="EU74" s="68"/>
      <c r="EV74" s="68"/>
      <c r="EW74" s="68"/>
      <c r="EX74" s="68"/>
      <c r="EY74" s="68"/>
      <c r="EZ74" s="68"/>
      <c r="FA74" s="68"/>
      <c r="FB74" s="68"/>
      <c r="FC74" s="68"/>
      <c r="FD74" s="68"/>
      <c r="FE74" s="68"/>
      <c r="FF74" s="68"/>
      <c r="FG74" s="68"/>
      <c r="FH74" s="68"/>
      <c r="FI74" s="68"/>
      <c r="FJ74" s="68"/>
      <c r="FK74" s="68"/>
      <c r="FL74" s="68"/>
      <c r="FM74" s="68"/>
      <c r="FN74" s="68"/>
      <c r="FO74" s="68"/>
      <c r="FP74" s="68"/>
      <c r="FQ74" s="68"/>
      <c r="FR74" s="68"/>
      <c r="FS74" s="68"/>
      <c r="FT74" s="68"/>
      <c r="FU74" s="68"/>
      <c r="FV74" s="68"/>
      <c r="FW74" s="68"/>
      <c r="FX74" s="68"/>
      <c r="FY74" s="68"/>
      <c r="FZ74" s="68"/>
      <c r="GA74" s="68"/>
      <c r="GB74" s="68"/>
      <c r="GC74" s="68"/>
      <c r="GD74" s="68"/>
      <c r="GE74" s="68"/>
      <c r="GF74" s="68"/>
      <c r="GG74" s="68"/>
      <c r="GH74" s="68"/>
      <c r="GI74" s="68"/>
      <c r="GJ74" s="68"/>
      <c r="GK74" s="68"/>
      <c r="GL74" s="68"/>
      <c r="GM74" s="68"/>
      <c r="GN74" s="68"/>
      <c r="GO74" s="68"/>
      <c r="GP74" s="68"/>
      <c r="GQ74" s="68"/>
      <c r="GR74" s="68"/>
      <c r="GS74" s="68"/>
      <c r="GT74" s="68"/>
      <c r="GU74" s="68"/>
      <c r="GV74" s="68"/>
      <c r="GW74" s="68"/>
      <c r="GX74" s="68"/>
      <c r="GY74" s="68"/>
      <c r="GZ74" s="68"/>
      <c r="HA74" s="68"/>
      <c r="HB74" s="68"/>
      <c r="HC74" s="68"/>
      <c r="HD74" s="68"/>
      <c r="HE74" s="68"/>
      <c r="HF74" s="68"/>
      <c r="HG74" s="68"/>
      <c r="HH74" s="68"/>
      <c r="HI74" s="68"/>
      <c r="HJ74" s="68"/>
      <c r="HK74" s="68"/>
      <c r="HL74" s="68"/>
      <c r="HM74" s="68"/>
      <c r="HN74" s="68"/>
      <c r="HO74" s="68"/>
      <c r="HP74" s="68"/>
      <c r="HQ74" s="68"/>
      <c r="HR74" s="68"/>
      <c r="HS74" s="68"/>
      <c r="HT74" s="68"/>
      <c r="HU74" s="68"/>
      <c r="HV74" s="68"/>
      <c r="HW74" s="68"/>
      <c r="HX74" s="68"/>
      <c r="HY74" s="68"/>
      <c r="HZ74" s="68"/>
      <c r="IA74" s="68"/>
      <c r="IB74" s="68"/>
      <c r="IC74" s="68"/>
      <c r="ID74" s="68"/>
      <c r="IE74" s="68"/>
      <c r="IF74" s="68"/>
      <c r="IG74" s="68"/>
      <c r="IH74" s="68"/>
      <c r="II74" s="68"/>
      <c r="IJ74" s="68"/>
      <c r="IK74" s="68"/>
      <c r="IL74" s="68"/>
      <c r="IM74" s="68"/>
      <c r="IN74" s="68"/>
      <c r="IO74" s="68"/>
      <c r="IP74" s="68"/>
      <c r="IQ74" s="68"/>
      <c r="IR74" s="68"/>
      <c r="IS74" s="68"/>
      <c r="IT74" s="68"/>
      <c r="IU74" s="68"/>
      <c r="IV74" s="68"/>
      <c r="IW74" s="68"/>
      <c r="IX74" s="68"/>
      <c r="IY74" s="68"/>
      <c r="IZ74" s="68"/>
    </row>
    <row r="75" spans="1:260" ht="15.75" customHeight="1">
      <c r="A75" s="147"/>
      <c r="B75" s="94" t="str">
        <f t="shared" si="25"/>
        <v/>
      </c>
      <c r="C75" s="94" t="str">
        <f t="shared" si="25"/>
        <v/>
      </c>
      <c r="D75" s="94" t="str">
        <f t="shared" si="25"/>
        <v/>
      </c>
      <c r="E75" s="96"/>
      <c r="F75" s="97" t="str">
        <f>IF(E75="","",VLOOKUP(E75,報名總表及收費!$I$29:$L$140,4))</f>
        <v/>
      </c>
      <c r="G75" s="98"/>
      <c r="H75" s="99" t="str">
        <f t="shared" ca="1" si="3"/>
        <v/>
      </c>
      <c r="I75" s="100"/>
      <c r="J75" s="99" t="str">
        <f t="shared" si="4"/>
        <v/>
      </c>
      <c r="K75" s="52"/>
      <c r="L75" s="52"/>
      <c r="M75" s="52"/>
      <c r="N75" s="68"/>
      <c r="O75" s="68"/>
      <c r="P75" s="68"/>
      <c r="Q75" s="101" t="str">
        <f t="shared" ca="1" si="6"/>
        <v/>
      </c>
      <c r="R75" s="71" t="str">
        <f t="shared" si="7"/>
        <v/>
      </c>
      <c r="S75" s="71" t="e">
        <f t="shared" si="8"/>
        <v>#N/A</v>
      </c>
      <c r="T75" s="63" t="str">
        <f t="shared" si="9"/>
        <v/>
      </c>
      <c r="U75" s="68" t="e">
        <f t="shared" si="10"/>
        <v>#N/A</v>
      </c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  <c r="BC75" s="68"/>
      <c r="BD75" s="68"/>
      <c r="BE75" s="68"/>
      <c r="BF75" s="68"/>
      <c r="BG75" s="68"/>
      <c r="BH75" s="68"/>
      <c r="BI75" s="68"/>
      <c r="BJ75" s="68"/>
      <c r="BK75" s="68"/>
      <c r="BL75" s="68"/>
      <c r="BM75" s="68"/>
      <c r="BN75" s="68"/>
      <c r="BO75" s="68"/>
      <c r="BP75" s="68"/>
      <c r="BQ75" s="68"/>
      <c r="BR75" s="68"/>
      <c r="BS75" s="68"/>
      <c r="BT75" s="68"/>
      <c r="BU75" s="68"/>
      <c r="BV75" s="68"/>
      <c r="BW75" s="68"/>
      <c r="BX75" s="68"/>
      <c r="BY75" s="68"/>
      <c r="BZ75" s="68"/>
      <c r="CA75" s="68"/>
      <c r="CB75" s="68"/>
      <c r="CC75" s="68"/>
      <c r="CD75" s="68"/>
      <c r="CE75" s="68"/>
      <c r="CF75" s="68"/>
      <c r="CG75" s="68"/>
      <c r="CH75" s="68"/>
      <c r="CI75" s="68"/>
      <c r="CJ75" s="68"/>
      <c r="CK75" s="68"/>
      <c r="CL75" s="68"/>
      <c r="CM75" s="68"/>
      <c r="CN75" s="68"/>
      <c r="CO75" s="68"/>
      <c r="CP75" s="68"/>
      <c r="CQ75" s="68"/>
      <c r="CR75" s="68"/>
      <c r="CS75" s="68"/>
      <c r="CT75" s="68"/>
      <c r="CU75" s="68"/>
      <c r="CV75" s="68"/>
      <c r="CW75" s="68"/>
      <c r="CX75" s="68"/>
      <c r="CY75" s="68"/>
      <c r="CZ75" s="68"/>
      <c r="DA75" s="68"/>
      <c r="DB75" s="68"/>
      <c r="DC75" s="68"/>
      <c r="DD75" s="68"/>
      <c r="DE75" s="68"/>
      <c r="DF75" s="68"/>
      <c r="DG75" s="68"/>
      <c r="DH75" s="68"/>
      <c r="DI75" s="68"/>
      <c r="DJ75" s="68"/>
      <c r="DK75" s="68"/>
      <c r="DL75" s="68"/>
      <c r="DM75" s="68"/>
      <c r="DN75" s="68"/>
      <c r="DO75" s="68"/>
      <c r="DP75" s="68"/>
      <c r="DQ75" s="68"/>
      <c r="DR75" s="68"/>
      <c r="DS75" s="68"/>
      <c r="DT75" s="68"/>
      <c r="DU75" s="68"/>
      <c r="DV75" s="68"/>
      <c r="DW75" s="68"/>
      <c r="DX75" s="68"/>
      <c r="DY75" s="68"/>
      <c r="DZ75" s="68"/>
      <c r="EA75" s="68"/>
      <c r="EB75" s="68"/>
      <c r="EC75" s="68"/>
      <c r="ED75" s="68"/>
      <c r="EE75" s="68"/>
      <c r="EF75" s="68"/>
      <c r="EG75" s="68"/>
      <c r="EH75" s="68"/>
      <c r="EI75" s="68"/>
      <c r="EJ75" s="68"/>
      <c r="EK75" s="68"/>
      <c r="EL75" s="68"/>
      <c r="EM75" s="68"/>
      <c r="EN75" s="68"/>
      <c r="EO75" s="68"/>
      <c r="EP75" s="68"/>
      <c r="EQ75" s="68"/>
      <c r="ER75" s="68"/>
      <c r="ES75" s="68"/>
      <c r="ET75" s="68"/>
      <c r="EU75" s="68"/>
      <c r="EV75" s="68"/>
      <c r="EW75" s="68"/>
      <c r="EX75" s="68"/>
      <c r="EY75" s="68"/>
      <c r="EZ75" s="68"/>
      <c r="FA75" s="68"/>
      <c r="FB75" s="68"/>
      <c r="FC75" s="68"/>
      <c r="FD75" s="68"/>
      <c r="FE75" s="68"/>
      <c r="FF75" s="68"/>
      <c r="FG75" s="68"/>
      <c r="FH75" s="68"/>
      <c r="FI75" s="68"/>
      <c r="FJ75" s="68"/>
      <c r="FK75" s="68"/>
      <c r="FL75" s="68"/>
      <c r="FM75" s="68"/>
      <c r="FN75" s="68"/>
      <c r="FO75" s="68"/>
      <c r="FP75" s="68"/>
      <c r="FQ75" s="68"/>
      <c r="FR75" s="68"/>
      <c r="FS75" s="68"/>
      <c r="FT75" s="68"/>
      <c r="FU75" s="68"/>
      <c r="FV75" s="68"/>
      <c r="FW75" s="68"/>
      <c r="FX75" s="68"/>
      <c r="FY75" s="68"/>
      <c r="FZ75" s="68"/>
      <c r="GA75" s="68"/>
      <c r="GB75" s="68"/>
      <c r="GC75" s="68"/>
      <c r="GD75" s="68"/>
      <c r="GE75" s="68"/>
      <c r="GF75" s="68"/>
      <c r="GG75" s="68"/>
      <c r="GH75" s="68"/>
      <c r="GI75" s="68"/>
      <c r="GJ75" s="68"/>
      <c r="GK75" s="68"/>
      <c r="GL75" s="68"/>
      <c r="GM75" s="68"/>
      <c r="GN75" s="68"/>
      <c r="GO75" s="68"/>
      <c r="GP75" s="68"/>
      <c r="GQ75" s="68"/>
      <c r="GR75" s="68"/>
      <c r="GS75" s="68"/>
      <c r="GT75" s="68"/>
      <c r="GU75" s="68"/>
      <c r="GV75" s="68"/>
      <c r="GW75" s="68"/>
      <c r="GX75" s="68"/>
      <c r="GY75" s="68"/>
      <c r="GZ75" s="68"/>
      <c r="HA75" s="68"/>
      <c r="HB75" s="68"/>
      <c r="HC75" s="68"/>
      <c r="HD75" s="68"/>
      <c r="HE75" s="68"/>
      <c r="HF75" s="68"/>
      <c r="HG75" s="68"/>
      <c r="HH75" s="68"/>
      <c r="HI75" s="68"/>
      <c r="HJ75" s="68"/>
      <c r="HK75" s="68"/>
      <c r="HL75" s="68"/>
      <c r="HM75" s="68"/>
      <c r="HN75" s="68"/>
      <c r="HO75" s="68"/>
      <c r="HP75" s="68"/>
      <c r="HQ75" s="68"/>
      <c r="HR75" s="68"/>
      <c r="HS75" s="68"/>
      <c r="HT75" s="68"/>
      <c r="HU75" s="68"/>
      <c r="HV75" s="68"/>
      <c r="HW75" s="68"/>
      <c r="HX75" s="68"/>
      <c r="HY75" s="68"/>
      <c r="HZ75" s="68"/>
      <c r="IA75" s="68"/>
      <c r="IB75" s="68"/>
      <c r="IC75" s="68"/>
      <c r="ID75" s="68"/>
      <c r="IE75" s="68"/>
      <c r="IF75" s="68"/>
      <c r="IG75" s="68"/>
      <c r="IH75" s="68"/>
      <c r="II75" s="68"/>
      <c r="IJ75" s="68"/>
      <c r="IK75" s="68"/>
      <c r="IL75" s="68"/>
      <c r="IM75" s="68"/>
      <c r="IN75" s="68"/>
      <c r="IO75" s="68"/>
      <c r="IP75" s="68"/>
      <c r="IQ75" s="68"/>
      <c r="IR75" s="68"/>
      <c r="IS75" s="68"/>
      <c r="IT75" s="68"/>
      <c r="IU75" s="68"/>
      <c r="IV75" s="68"/>
      <c r="IW75" s="68"/>
      <c r="IX75" s="68"/>
      <c r="IY75" s="68"/>
      <c r="IZ75" s="68"/>
    </row>
    <row r="76" spans="1:260" ht="15.75" customHeight="1">
      <c r="A76" s="147"/>
      <c r="B76" s="94" t="str">
        <f t="shared" si="25"/>
        <v/>
      </c>
      <c r="C76" s="94" t="str">
        <f t="shared" si="25"/>
        <v/>
      </c>
      <c r="D76" s="94" t="str">
        <f t="shared" si="25"/>
        <v/>
      </c>
      <c r="E76" s="96"/>
      <c r="F76" s="97" t="str">
        <f>IF(E76="","",VLOOKUP(E76,報名總表及收費!$I$29:$L$140,4))</f>
        <v/>
      </c>
      <c r="G76" s="98"/>
      <c r="H76" s="99" t="str">
        <f t="shared" ca="1" si="3"/>
        <v/>
      </c>
      <c r="I76" s="100"/>
      <c r="J76" s="99" t="str">
        <f t="shared" si="4"/>
        <v/>
      </c>
      <c r="K76" s="52"/>
      <c r="L76" s="52"/>
      <c r="M76" s="52"/>
      <c r="N76" s="68"/>
      <c r="O76" s="68"/>
      <c r="P76" s="68"/>
      <c r="Q76" s="101" t="str">
        <f t="shared" ca="1" si="6"/>
        <v/>
      </c>
      <c r="R76" s="71" t="str">
        <f t="shared" si="7"/>
        <v/>
      </c>
      <c r="S76" s="71" t="e">
        <f t="shared" si="8"/>
        <v>#N/A</v>
      </c>
      <c r="T76" s="63" t="str">
        <f t="shared" si="9"/>
        <v/>
      </c>
      <c r="U76" s="68" t="e">
        <f t="shared" si="10"/>
        <v>#N/A</v>
      </c>
      <c r="V76" s="68"/>
      <c r="W76" s="68"/>
      <c r="X76" s="68"/>
      <c r="Y76" s="68"/>
      <c r="Z76" s="68"/>
      <c r="AA76" s="68"/>
      <c r="AB76" s="68"/>
      <c r="AC76" s="68"/>
      <c r="AD76" s="68"/>
      <c r="AE76" s="68"/>
      <c r="AF76" s="68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  <c r="BC76" s="68"/>
      <c r="BD76" s="68"/>
      <c r="BE76" s="68"/>
      <c r="BF76" s="68"/>
      <c r="BG76" s="68"/>
      <c r="BH76" s="68"/>
      <c r="BI76" s="68"/>
      <c r="BJ76" s="68"/>
      <c r="BK76" s="68"/>
      <c r="BL76" s="68"/>
      <c r="BM76" s="68"/>
      <c r="BN76" s="68"/>
      <c r="BO76" s="68"/>
      <c r="BP76" s="68"/>
      <c r="BQ76" s="68"/>
      <c r="BR76" s="68"/>
      <c r="BS76" s="68"/>
      <c r="BT76" s="68"/>
      <c r="BU76" s="68"/>
      <c r="BV76" s="68"/>
      <c r="BW76" s="68"/>
      <c r="BX76" s="68"/>
      <c r="BY76" s="68"/>
      <c r="BZ76" s="68"/>
      <c r="CA76" s="68"/>
      <c r="CB76" s="68"/>
      <c r="CC76" s="68"/>
      <c r="CD76" s="68"/>
      <c r="CE76" s="68"/>
      <c r="CF76" s="68"/>
      <c r="CG76" s="68"/>
      <c r="CH76" s="68"/>
      <c r="CI76" s="68"/>
      <c r="CJ76" s="68"/>
      <c r="CK76" s="68"/>
      <c r="CL76" s="68"/>
      <c r="CM76" s="68"/>
      <c r="CN76" s="68"/>
      <c r="CO76" s="68"/>
      <c r="CP76" s="68"/>
      <c r="CQ76" s="68"/>
      <c r="CR76" s="68"/>
      <c r="CS76" s="68"/>
      <c r="CT76" s="68"/>
      <c r="CU76" s="68"/>
      <c r="CV76" s="68"/>
      <c r="CW76" s="68"/>
      <c r="CX76" s="68"/>
      <c r="CY76" s="68"/>
      <c r="CZ76" s="68"/>
      <c r="DA76" s="68"/>
      <c r="DB76" s="68"/>
      <c r="DC76" s="68"/>
      <c r="DD76" s="68"/>
      <c r="DE76" s="68"/>
      <c r="DF76" s="68"/>
      <c r="DG76" s="68"/>
      <c r="DH76" s="68"/>
      <c r="DI76" s="68"/>
      <c r="DJ76" s="68"/>
      <c r="DK76" s="68"/>
      <c r="DL76" s="68"/>
      <c r="DM76" s="68"/>
      <c r="DN76" s="68"/>
      <c r="DO76" s="68"/>
      <c r="DP76" s="68"/>
      <c r="DQ76" s="68"/>
      <c r="DR76" s="68"/>
      <c r="DS76" s="68"/>
      <c r="DT76" s="68"/>
      <c r="DU76" s="68"/>
      <c r="DV76" s="68"/>
      <c r="DW76" s="68"/>
      <c r="DX76" s="68"/>
      <c r="DY76" s="68"/>
      <c r="DZ76" s="68"/>
      <c r="EA76" s="68"/>
      <c r="EB76" s="68"/>
      <c r="EC76" s="68"/>
      <c r="ED76" s="68"/>
      <c r="EE76" s="68"/>
      <c r="EF76" s="68"/>
      <c r="EG76" s="68"/>
      <c r="EH76" s="68"/>
      <c r="EI76" s="68"/>
      <c r="EJ76" s="68"/>
      <c r="EK76" s="68"/>
      <c r="EL76" s="68"/>
      <c r="EM76" s="68"/>
      <c r="EN76" s="68"/>
      <c r="EO76" s="68"/>
      <c r="EP76" s="68"/>
      <c r="EQ76" s="68"/>
      <c r="ER76" s="68"/>
      <c r="ES76" s="68"/>
      <c r="ET76" s="68"/>
      <c r="EU76" s="68"/>
      <c r="EV76" s="68"/>
      <c r="EW76" s="68"/>
      <c r="EX76" s="68"/>
      <c r="EY76" s="68"/>
      <c r="EZ76" s="68"/>
      <c r="FA76" s="68"/>
      <c r="FB76" s="68"/>
      <c r="FC76" s="68"/>
      <c r="FD76" s="68"/>
      <c r="FE76" s="68"/>
      <c r="FF76" s="68"/>
      <c r="FG76" s="68"/>
      <c r="FH76" s="68"/>
      <c r="FI76" s="68"/>
      <c r="FJ76" s="68"/>
      <c r="FK76" s="68"/>
      <c r="FL76" s="68"/>
      <c r="FM76" s="68"/>
      <c r="FN76" s="68"/>
      <c r="FO76" s="68"/>
      <c r="FP76" s="68"/>
      <c r="FQ76" s="68"/>
      <c r="FR76" s="68"/>
      <c r="FS76" s="68"/>
      <c r="FT76" s="68"/>
      <c r="FU76" s="68"/>
      <c r="FV76" s="68"/>
      <c r="FW76" s="68"/>
      <c r="FX76" s="68"/>
      <c r="FY76" s="68"/>
      <c r="FZ76" s="68"/>
      <c r="GA76" s="68"/>
      <c r="GB76" s="68"/>
      <c r="GC76" s="68"/>
      <c r="GD76" s="68"/>
      <c r="GE76" s="68"/>
      <c r="GF76" s="68"/>
      <c r="GG76" s="68"/>
      <c r="GH76" s="68"/>
      <c r="GI76" s="68"/>
      <c r="GJ76" s="68"/>
      <c r="GK76" s="68"/>
      <c r="GL76" s="68"/>
      <c r="GM76" s="68"/>
      <c r="GN76" s="68"/>
      <c r="GO76" s="68"/>
      <c r="GP76" s="68"/>
      <c r="GQ76" s="68"/>
      <c r="GR76" s="68"/>
      <c r="GS76" s="68"/>
      <c r="GT76" s="68"/>
      <c r="GU76" s="68"/>
      <c r="GV76" s="68"/>
      <c r="GW76" s="68"/>
      <c r="GX76" s="68"/>
      <c r="GY76" s="68"/>
      <c r="GZ76" s="68"/>
      <c r="HA76" s="68"/>
      <c r="HB76" s="68"/>
      <c r="HC76" s="68"/>
      <c r="HD76" s="68"/>
      <c r="HE76" s="68"/>
      <c r="HF76" s="68"/>
      <c r="HG76" s="68"/>
      <c r="HH76" s="68"/>
      <c r="HI76" s="68"/>
      <c r="HJ76" s="68"/>
      <c r="HK76" s="68"/>
      <c r="HL76" s="68"/>
      <c r="HM76" s="68"/>
      <c r="HN76" s="68"/>
      <c r="HO76" s="68"/>
      <c r="HP76" s="68"/>
      <c r="HQ76" s="68"/>
      <c r="HR76" s="68"/>
      <c r="HS76" s="68"/>
      <c r="HT76" s="68"/>
      <c r="HU76" s="68"/>
      <c r="HV76" s="68"/>
      <c r="HW76" s="68"/>
      <c r="HX76" s="68"/>
      <c r="HY76" s="68"/>
      <c r="HZ76" s="68"/>
      <c r="IA76" s="68"/>
      <c r="IB76" s="68"/>
      <c r="IC76" s="68"/>
      <c r="ID76" s="68"/>
      <c r="IE76" s="68"/>
      <c r="IF76" s="68"/>
      <c r="IG76" s="68"/>
      <c r="IH76" s="68"/>
      <c r="II76" s="68"/>
      <c r="IJ76" s="68"/>
      <c r="IK76" s="68"/>
      <c r="IL76" s="68"/>
      <c r="IM76" s="68"/>
      <c r="IN76" s="68"/>
      <c r="IO76" s="68"/>
      <c r="IP76" s="68"/>
      <c r="IQ76" s="68"/>
      <c r="IR76" s="68"/>
      <c r="IS76" s="68"/>
      <c r="IT76" s="68"/>
      <c r="IU76" s="68"/>
      <c r="IV76" s="68"/>
      <c r="IW76" s="68"/>
      <c r="IX76" s="68"/>
      <c r="IY76" s="68"/>
      <c r="IZ76" s="68"/>
    </row>
    <row r="77" spans="1:260" ht="15.75" customHeight="1">
      <c r="A77" s="148" t="s">
        <v>35</v>
      </c>
      <c r="B77" s="104"/>
      <c r="C77" s="104"/>
      <c r="D77" s="104"/>
      <c r="E77" s="112"/>
      <c r="F77" s="105" t="str">
        <f>IF(E77="","",VLOOKUP(E77,報名總表及收費!$I$29:$L$140,4))</f>
        <v/>
      </c>
      <c r="G77" s="109"/>
      <c r="H77" s="107" t="str">
        <f t="shared" ca="1" si="3"/>
        <v/>
      </c>
      <c r="I77" s="108"/>
      <c r="J77" s="107" t="str">
        <f t="shared" si="4"/>
        <v/>
      </c>
      <c r="K77" s="52"/>
      <c r="L77" s="52"/>
      <c r="M77" s="52"/>
      <c r="N77" s="68"/>
      <c r="O77" s="68"/>
      <c r="P77" s="68"/>
      <c r="Q77" s="101" t="str">
        <f t="shared" ca="1" si="6"/>
        <v/>
      </c>
      <c r="R77" s="71" t="str">
        <f t="shared" si="7"/>
        <v/>
      </c>
      <c r="S77" s="71" t="str">
        <f t="shared" si="8"/>
        <v/>
      </c>
      <c r="T77" s="63" t="str">
        <f t="shared" si="9"/>
        <v/>
      </c>
      <c r="U77" s="68" t="str">
        <f t="shared" si="10"/>
        <v/>
      </c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  <c r="BC77" s="68"/>
      <c r="BD77" s="68"/>
      <c r="BE77" s="68"/>
      <c r="BF77" s="68"/>
      <c r="BG77" s="68"/>
      <c r="BH77" s="68"/>
      <c r="BI77" s="68"/>
      <c r="BJ77" s="68"/>
      <c r="BK77" s="68"/>
      <c r="BL77" s="68"/>
      <c r="BM77" s="68"/>
      <c r="BN77" s="68"/>
      <c r="BO77" s="68"/>
      <c r="BP77" s="68"/>
      <c r="BQ77" s="68"/>
      <c r="BR77" s="68"/>
      <c r="BS77" s="68"/>
      <c r="BT77" s="68"/>
      <c r="BU77" s="68"/>
      <c r="BV77" s="68"/>
      <c r="BW77" s="68"/>
      <c r="BX77" s="68"/>
      <c r="BY77" s="68"/>
      <c r="BZ77" s="68"/>
      <c r="CA77" s="68"/>
      <c r="CB77" s="68"/>
      <c r="CC77" s="68"/>
      <c r="CD77" s="68"/>
      <c r="CE77" s="68"/>
      <c r="CF77" s="68"/>
      <c r="CG77" s="68"/>
      <c r="CH77" s="68"/>
      <c r="CI77" s="68"/>
      <c r="CJ77" s="68"/>
      <c r="CK77" s="68"/>
      <c r="CL77" s="68"/>
      <c r="CM77" s="68"/>
      <c r="CN77" s="68"/>
      <c r="CO77" s="68"/>
      <c r="CP77" s="68"/>
      <c r="CQ77" s="68"/>
      <c r="CR77" s="68"/>
      <c r="CS77" s="68"/>
      <c r="CT77" s="68"/>
      <c r="CU77" s="68"/>
      <c r="CV77" s="68"/>
      <c r="CW77" s="68"/>
      <c r="CX77" s="68"/>
      <c r="CY77" s="68"/>
      <c r="CZ77" s="68"/>
      <c r="DA77" s="68"/>
      <c r="DB77" s="68"/>
      <c r="DC77" s="68"/>
      <c r="DD77" s="68"/>
      <c r="DE77" s="68"/>
      <c r="DF77" s="68"/>
      <c r="DG77" s="68"/>
      <c r="DH77" s="68"/>
      <c r="DI77" s="68"/>
      <c r="DJ77" s="68"/>
      <c r="DK77" s="68"/>
      <c r="DL77" s="68"/>
      <c r="DM77" s="68"/>
      <c r="DN77" s="68"/>
      <c r="DO77" s="68"/>
      <c r="DP77" s="68"/>
      <c r="DQ77" s="68"/>
      <c r="DR77" s="68"/>
      <c r="DS77" s="68"/>
      <c r="DT77" s="68"/>
      <c r="DU77" s="68"/>
      <c r="DV77" s="68"/>
      <c r="DW77" s="68"/>
      <c r="DX77" s="68"/>
      <c r="DY77" s="68"/>
      <c r="DZ77" s="68"/>
      <c r="EA77" s="68"/>
      <c r="EB77" s="68"/>
      <c r="EC77" s="68"/>
      <c r="ED77" s="68"/>
      <c r="EE77" s="68"/>
      <c r="EF77" s="68"/>
      <c r="EG77" s="68"/>
      <c r="EH77" s="68"/>
      <c r="EI77" s="68"/>
      <c r="EJ77" s="68"/>
      <c r="EK77" s="68"/>
      <c r="EL77" s="68"/>
      <c r="EM77" s="68"/>
      <c r="EN77" s="68"/>
      <c r="EO77" s="68"/>
      <c r="EP77" s="68"/>
      <c r="EQ77" s="68"/>
      <c r="ER77" s="68"/>
      <c r="ES77" s="68"/>
      <c r="ET77" s="68"/>
      <c r="EU77" s="68"/>
      <c r="EV77" s="68"/>
      <c r="EW77" s="68"/>
      <c r="EX77" s="68"/>
      <c r="EY77" s="68"/>
      <c r="EZ77" s="68"/>
      <c r="FA77" s="68"/>
      <c r="FB77" s="68"/>
      <c r="FC77" s="68"/>
      <c r="FD77" s="68"/>
      <c r="FE77" s="68"/>
      <c r="FF77" s="68"/>
      <c r="FG77" s="68"/>
      <c r="FH77" s="68"/>
      <c r="FI77" s="68"/>
      <c r="FJ77" s="68"/>
      <c r="FK77" s="68"/>
      <c r="FL77" s="68"/>
      <c r="FM77" s="68"/>
      <c r="FN77" s="68"/>
      <c r="FO77" s="68"/>
      <c r="FP77" s="68"/>
      <c r="FQ77" s="68"/>
      <c r="FR77" s="68"/>
      <c r="FS77" s="68"/>
      <c r="FT77" s="68"/>
      <c r="FU77" s="68"/>
      <c r="FV77" s="68"/>
      <c r="FW77" s="68"/>
      <c r="FX77" s="68"/>
      <c r="FY77" s="68"/>
      <c r="FZ77" s="68"/>
      <c r="GA77" s="68"/>
      <c r="GB77" s="68"/>
      <c r="GC77" s="68"/>
      <c r="GD77" s="68"/>
      <c r="GE77" s="68"/>
      <c r="GF77" s="68"/>
      <c r="GG77" s="68"/>
      <c r="GH77" s="68"/>
      <c r="GI77" s="68"/>
      <c r="GJ77" s="68"/>
      <c r="GK77" s="68"/>
      <c r="GL77" s="68"/>
      <c r="GM77" s="68"/>
      <c r="GN77" s="68"/>
      <c r="GO77" s="68"/>
      <c r="GP77" s="68"/>
      <c r="GQ77" s="68"/>
      <c r="GR77" s="68"/>
      <c r="GS77" s="68"/>
      <c r="GT77" s="68"/>
      <c r="GU77" s="68"/>
      <c r="GV77" s="68"/>
      <c r="GW77" s="68"/>
      <c r="GX77" s="68"/>
      <c r="GY77" s="68"/>
      <c r="GZ77" s="68"/>
      <c r="HA77" s="68"/>
      <c r="HB77" s="68"/>
      <c r="HC77" s="68"/>
      <c r="HD77" s="68"/>
      <c r="HE77" s="68"/>
      <c r="HF77" s="68"/>
      <c r="HG77" s="68"/>
      <c r="HH77" s="68"/>
      <c r="HI77" s="68"/>
      <c r="HJ77" s="68"/>
      <c r="HK77" s="68"/>
      <c r="HL77" s="68"/>
      <c r="HM77" s="68"/>
      <c r="HN77" s="68"/>
      <c r="HO77" s="68"/>
      <c r="HP77" s="68"/>
      <c r="HQ77" s="68"/>
      <c r="HR77" s="68"/>
      <c r="HS77" s="68"/>
      <c r="HT77" s="68"/>
      <c r="HU77" s="68"/>
      <c r="HV77" s="68"/>
      <c r="HW77" s="68"/>
      <c r="HX77" s="68"/>
      <c r="HY77" s="68"/>
      <c r="HZ77" s="68"/>
      <c r="IA77" s="68"/>
      <c r="IB77" s="68"/>
      <c r="IC77" s="68"/>
      <c r="ID77" s="68"/>
      <c r="IE77" s="68"/>
      <c r="IF77" s="68"/>
      <c r="IG77" s="68"/>
      <c r="IH77" s="68"/>
      <c r="II77" s="68"/>
      <c r="IJ77" s="68"/>
      <c r="IK77" s="68"/>
      <c r="IL77" s="68"/>
      <c r="IM77" s="68"/>
      <c r="IN77" s="68"/>
      <c r="IO77" s="68"/>
      <c r="IP77" s="68"/>
      <c r="IQ77" s="68"/>
      <c r="IR77" s="68"/>
      <c r="IS77" s="68"/>
      <c r="IT77" s="68"/>
      <c r="IU77" s="68"/>
      <c r="IV77" s="68"/>
      <c r="IW77" s="68"/>
      <c r="IX77" s="68"/>
      <c r="IY77" s="68"/>
      <c r="IZ77" s="68"/>
    </row>
    <row r="78" spans="1:260" ht="15.75" customHeight="1">
      <c r="A78" s="148"/>
      <c r="B78" s="103" t="str">
        <f t="shared" ref="B78:D80" si="26">IF(B77=0,"",B77)</f>
        <v/>
      </c>
      <c r="C78" s="103" t="str">
        <f t="shared" si="26"/>
        <v/>
      </c>
      <c r="D78" s="103" t="str">
        <f t="shared" si="26"/>
        <v/>
      </c>
      <c r="E78" s="112"/>
      <c r="F78" s="105" t="str">
        <f>IF(E78="","",VLOOKUP(E78,報名總表及收費!$I$29:$L$140,4))</f>
        <v/>
      </c>
      <c r="G78" s="109"/>
      <c r="H78" s="107" t="str">
        <f t="shared" ca="1" si="3"/>
        <v/>
      </c>
      <c r="I78" s="108"/>
      <c r="J78" s="107" t="str">
        <f t="shared" si="4"/>
        <v/>
      </c>
      <c r="K78" s="52"/>
      <c r="L78" s="52"/>
      <c r="M78" s="52"/>
      <c r="N78" s="68"/>
      <c r="O78" s="68"/>
      <c r="P78" s="68"/>
      <c r="Q78" s="101" t="str">
        <f t="shared" ca="1" si="6"/>
        <v/>
      </c>
      <c r="R78" s="71" t="str">
        <f t="shared" si="7"/>
        <v/>
      </c>
      <c r="S78" s="71" t="e">
        <f t="shared" si="8"/>
        <v>#N/A</v>
      </c>
      <c r="T78" s="63" t="str">
        <f t="shared" si="9"/>
        <v/>
      </c>
      <c r="U78" s="68" t="e">
        <f t="shared" si="10"/>
        <v>#N/A</v>
      </c>
      <c r="V78" s="68"/>
      <c r="W78" s="68"/>
      <c r="X78" s="68"/>
      <c r="Y78" s="68"/>
      <c r="Z78" s="68"/>
      <c r="AA78" s="68"/>
      <c r="AB78" s="68"/>
      <c r="AC78" s="68"/>
      <c r="AD78" s="68"/>
      <c r="AE78" s="68"/>
      <c r="AF78" s="68"/>
      <c r="AG78" s="68"/>
      <c r="AH78" s="68"/>
      <c r="AI78" s="68"/>
      <c r="AJ78" s="68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  <c r="BC78" s="68"/>
      <c r="BD78" s="68"/>
      <c r="BE78" s="68"/>
      <c r="BF78" s="68"/>
      <c r="BG78" s="68"/>
      <c r="BH78" s="68"/>
      <c r="BI78" s="68"/>
      <c r="BJ78" s="68"/>
      <c r="BK78" s="68"/>
      <c r="BL78" s="68"/>
      <c r="BM78" s="68"/>
      <c r="BN78" s="68"/>
      <c r="BO78" s="68"/>
      <c r="BP78" s="68"/>
      <c r="BQ78" s="68"/>
      <c r="BR78" s="68"/>
      <c r="BS78" s="68"/>
      <c r="BT78" s="68"/>
      <c r="BU78" s="68"/>
      <c r="BV78" s="68"/>
      <c r="BW78" s="68"/>
      <c r="BX78" s="68"/>
      <c r="BY78" s="68"/>
      <c r="BZ78" s="68"/>
      <c r="CA78" s="68"/>
      <c r="CB78" s="68"/>
      <c r="CC78" s="68"/>
      <c r="CD78" s="68"/>
      <c r="CE78" s="68"/>
      <c r="CF78" s="68"/>
      <c r="CG78" s="68"/>
      <c r="CH78" s="68"/>
      <c r="CI78" s="68"/>
      <c r="CJ78" s="68"/>
      <c r="CK78" s="68"/>
      <c r="CL78" s="68"/>
      <c r="CM78" s="68"/>
      <c r="CN78" s="68"/>
      <c r="CO78" s="68"/>
      <c r="CP78" s="68"/>
      <c r="CQ78" s="68"/>
      <c r="CR78" s="68"/>
      <c r="CS78" s="68"/>
      <c r="CT78" s="68"/>
      <c r="CU78" s="68"/>
      <c r="CV78" s="68"/>
      <c r="CW78" s="68"/>
      <c r="CX78" s="68"/>
      <c r="CY78" s="68"/>
      <c r="CZ78" s="68"/>
      <c r="DA78" s="68"/>
      <c r="DB78" s="68"/>
      <c r="DC78" s="68"/>
      <c r="DD78" s="68"/>
      <c r="DE78" s="68"/>
      <c r="DF78" s="68"/>
      <c r="DG78" s="68"/>
      <c r="DH78" s="68"/>
      <c r="DI78" s="68"/>
      <c r="DJ78" s="68"/>
      <c r="DK78" s="68"/>
      <c r="DL78" s="68"/>
      <c r="DM78" s="68"/>
      <c r="DN78" s="68"/>
      <c r="DO78" s="68"/>
      <c r="DP78" s="68"/>
      <c r="DQ78" s="68"/>
      <c r="DR78" s="68"/>
      <c r="DS78" s="68"/>
      <c r="DT78" s="68"/>
      <c r="DU78" s="68"/>
      <c r="DV78" s="68"/>
      <c r="DW78" s="68"/>
      <c r="DX78" s="68"/>
      <c r="DY78" s="68"/>
      <c r="DZ78" s="68"/>
      <c r="EA78" s="68"/>
      <c r="EB78" s="68"/>
      <c r="EC78" s="68"/>
      <c r="ED78" s="68"/>
      <c r="EE78" s="68"/>
      <c r="EF78" s="68"/>
      <c r="EG78" s="68"/>
      <c r="EH78" s="68"/>
      <c r="EI78" s="68"/>
      <c r="EJ78" s="68"/>
      <c r="EK78" s="68"/>
      <c r="EL78" s="68"/>
      <c r="EM78" s="68"/>
      <c r="EN78" s="68"/>
      <c r="EO78" s="68"/>
      <c r="EP78" s="68"/>
      <c r="EQ78" s="68"/>
      <c r="ER78" s="68"/>
      <c r="ES78" s="68"/>
      <c r="ET78" s="68"/>
      <c r="EU78" s="68"/>
      <c r="EV78" s="68"/>
      <c r="EW78" s="68"/>
      <c r="EX78" s="68"/>
      <c r="EY78" s="68"/>
      <c r="EZ78" s="68"/>
      <c r="FA78" s="68"/>
      <c r="FB78" s="68"/>
      <c r="FC78" s="68"/>
      <c r="FD78" s="68"/>
      <c r="FE78" s="68"/>
      <c r="FF78" s="68"/>
      <c r="FG78" s="68"/>
      <c r="FH78" s="68"/>
      <c r="FI78" s="68"/>
      <c r="FJ78" s="68"/>
      <c r="FK78" s="68"/>
      <c r="FL78" s="68"/>
      <c r="FM78" s="68"/>
      <c r="FN78" s="68"/>
      <c r="FO78" s="68"/>
      <c r="FP78" s="68"/>
      <c r="FQ78" s="68"/>
      <c r="FR78" s="68"/>
      <c r="FS78" s="68"/>
      <c r="FT78" s="68"/>
      <c r="FU78" s="68"/>
      <c r="FV78" s="68"/>
      <c r="FW78" s="68"/>
      <c r="FX78" s="68"/>
      <c r="FY78" s="68"/>
      <c r="FZ78" s="68"/>
      <c r="GA78" s="68"/>
      <c r="GB78" s="68"/>
      <c r="GC78" s="68"/>
      <c r="GD78" s="68"/>
      <c r="GE78" s="68"/>
      <c r="GF78" s="68"/>
      <c r="GG78" s="68"/>
      <c r="GH78" s="68"/>
      <c r="GI78" s="68"/>
      <c r="GJ78" s="68"/>
      <c r="GK78" s="68"/>
      <c r="GL78" s="68"/>
      <c r="GM78" s="68"/>
      <c r="GN78" s="68"/>
      <c r="GO78" s="68"/>
      <c r="GP78" s="68"/>
      <c r="GQ78" s="68"/>
      <c r="GR78" s="68"/>
      <c r="GS78" s="68"/>
      <c r="GT78" s="68"/>
      <c r="GU78" s="68"/>
      <c r="GV78" s="68"/>
      <c r="GW78" s="68"/>
      <c r="GX78" s="68"/>
      <c r="GY78" s="68"/>
      <c r="GZ78" s="68"/>
      <c r="HA78" s="68"/>
      <c r="HB78" s="68"/>
      <c r="HC78" s="68"/>
      <c r="HD78" s="68"/>
      <c r="HE78" s="68"/>
      <c r="HF78" s="68"/>
      <c r="HG78" s="68"/>
      <c r="HH78" s="68"/>
      <c r="HI78" s="68"/>
      <c r="HJ78" s="68"/>
      <c r="HK78" s="68"/>
      <c r="HL78" s="68"/>
      <c r="HM78" s="68"/>
      <c r="HN78" s="68"/>
      <c r="HO78" s="68"/>
      <c r="HP78" s="68"/>
      <c r="HQ78" s="68"/>
      <c r="HR78" s="68"/>
      <c r="HS78" s="68"/>
      <c r="HT78" s="68"/>
      <c r="HU78" s="68"/>
      <c r="HV78" s="68"/>
      <c r="HW78" s="68"/>
      <c r="HX78" s="68"/>
      <c r="HY78" s="68"/>
      <c r="HZ78" s="68"/>
      <c r="IA78" s="68"/>
      <c r="IB78" s="68"/>
      <c r="IC78" s="68"/>
      <c r="ID78" s="68"/>
      <c r="IE78" s="68"/>
      <c r="IF78" s="68"/>
      <c r="IG78" s="68"/>
      <c r="IH78" s="68"/>
      <c r="II78" s="68"/>
      <c r="IJ78" s="68"/>
      <c r="IK78" s="68"/>
      <c r="IL78" s="68"/>
      <c r="IM78" s="68"/>
      <c r="IN78" s="68"/>
      <c r="IO78" s="68"/>
      <c r="IP78" s="68"/>
      <c r="IQ78" s="68"/>
      <c r="IR78" s="68"/>
      <c r="IS78" s="68"/>
      <c r="IT78" s="68"/>
      <c r="IU78" s="68"/>
      <c r="IV78" s="68"/>
      <c r="IW78" s="68"/>
      <c r="IX78" s="68"/>
      <c r="IY78" s="68"/>
      <c r="IZ78" s="68"/>
    </row>
    <row r="79" spans="1:260" ht="15.75" customHeight="1">
      <c r="A79" s="148"/>
      <c r="B79" s="103" t="str">
        <f t="shared" si="26"/>
        <v/>
      </c>
      <c r="C79" s="103" t="str">
        <f t="shared" si="26"/>
        <v/>
      </c>
      <c r="D79" s="103" t="str">
        <f t="shared" si="26"/>
        <v/>
      </c>
      <c r="E79" s="112"/>
      <c r="F79" s="105" t="str">
        <f>IF(E79="","",VLOOKUP(E79,報名總表及收費!$I$29:$L$140,4))</f>
        <v/>
      </c>
      <c r="G79" s="109"/>
      <c r="H79" s="107" t="str">
        <f t="shared" ca="1" si="3"/>
        <v/>
      </c>
      <c r="I79" s="108"/>
      <c r="J79" s="107" t="str">
        <f t="shared" si="4"/>
        <v/>
      </c>
      <c r="K79" s="52"/>
      <c r="L79" s="52"/>
      <c r="M79" s="52"/>
      <c r="N79" s="68"/>
      <c r="O79" s="68"/>
      <c r="P79" s="68"/>
      <c r="Q79" s="101" t="str">
        <f t="shared" ca="1" si="6"/>
        <v/>
      </c>
      <c r="R79" s="71" t="str">
        <f t="shared" si="7"/>
        <v/>
      </c>
      <c r="S79" s="71" t="e">
        <f t="shared" si="8"/>
        <v>#N/A</v>
      </c>
      <c r="T79" s="63" t="str">
        <f t="shared" si="9"/>
        <v/>
      </c>
      <c r="U79" s="68" t="e">
        <f t="shared" si="10"/>
        <v>#N/A</v>
      </c>
      <c r="V79" s="68"/>
      <c r="W79" s="68"/>
      <c r="X79" s="68"/>
      <c r="Y79" s="68"/>
      <c r="Z79" s="68"/>
      <c r="AA79" s="68"/>
      <c r="AB79" s="68"/>
      <c r="AC79" s="68"/>
      <c r="AD79" s="68"/>
      <c r="AE79" s="68"/>
      <c r="AF79" s="68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  <c r="BC79" s="68"/>
      <c r="BD79" s="68"/>
      <c r="BE79" s="68"/>
      <c r="BF79" s="68"/>
      <c r="BG79" s="68"/>
      <c r="BH79" s="68"/>
      <c r="BI79" s="68"/>
      <c r="BJ79" s="68"/>
      <c r="BK79" s="68"/>
      <c r="BL79" s="68"/>
      <c r="BM79" s="68"/>
      <c r="BN79" s="68"/>
      <c r="BO79" s="68"/>
      <c r="BP79" s="68"/>
      <c r="BQ79" s="68"/>
      <c r="BR79" s="68"/>
      <c r="BS79" s="68"/>
      <c r="BT79" s="68"/>
      <c r="BU79" s="68"/>
      <c r="BV79" s="68"/>
      <c r="BW79" s="68"/>
      <c r="BX79" s="68"/>
      <c r="BY79" s="68"/>
      <c r="BZ79" s="68"/>
      <c r="CA79" s="68"/>
      <c r="CB79" s="68"/>
      <c r="CC79" s="68"/>
      <c r="CD79" s="68"/>
      <c r="CE79" s="68"/>
      <c r="CF79" s="68"/>
      <c r="CG79" s="68"/>
      <c r="CH79" s="68"/>
      <c r="CI79" s="68"/>
      <c r="CJ79" s="68"/>
      <c r="CK79" s="68"/>
      <c r="CL79" s="68"/>
      <c r="CM79" s="68"/>
      <c r="CN79" s="68"/>
      <c r="CO79" s="68"/>
      <c r="CP79" s="68"/>
      <c r="CQ79" s="68"/>
      <c r="CR79" s="68"/>
      <c r="CS79" s="68"/>
      <c r="CT79" s="68"/>
      <c r="CU79" s="68"/>
      <c r="CV79" s="68"/>
      <c r="CW79" s="68"/>
      <c r="CX79" s="68"/>
      <c r="CY79" s="68"/>
      <c r="CZ79" s="68"/>
      <c r="DA79" s="68"/>
      <c r="DB79" s="68"/>
      <c r="DC79" s="68"/>
      <c r="DD79" s="68"/>
      <c r="DE79" s="68"/>
      <c r="DF79" s="68"/>
      <c r="DG79" s="68"/>
      <c r="DH79" s="68"/>
      <c r="DI79" s="68"/>
      <c r="DJ79" s="68"/>
      <c r="DK79" s="68"/>
      <c r="DL79" s="68"/>
      <c r="DM79" s="68"/>
      <c r="DN79" s="68"/>
      <c r="DO79" s="68"/>
      <c r="DP79" s="68"/>
      <c r="DQ79" s="68"/>
      <c r="DR79" s="68"/>
      <c r="DS79" s="68"/>
      <c r="DT79" s="68"/>
      <c r="DU79" s="68"/>
      <c r="DV79" s="68"/>
      <c r="DW79" s="68"/>
      <c r="DX79" s="68"/>
      <c r="DY79" s="68"/>
      <c r="DZ79" s="68"/>
      <c r="EA79" s="68"/>
      <c r="EB79" s="68"/>
      <c r="EC79" s="68"/>
      <c r="ED79" s="68"/>
      <c r="EE79" s="68"/>
      <c r="EF79" s="68"/>
      <c r="EG79" s="68"/>
      <c r="EH79" s="68"/>
      <c r="EI79" s="68"/>
      <c r="EJ79" s="68"/>
      <c r="EK79" s="68"/>
      <c r="EL79" s="68"/>
      <c r="EM79" s="68"/>
      <c r="EN79" s="68"/>
      <c r="EO79" s="68"/>
      <c r="EP79" s="68"/>
      <c r="EQ79" s="68"/>
      <c r="ER79" s="68"/>
      <c r="ES79" s="68"/>
      <c r="ET79" s="68"/>
      <c r="EU79" s="68"/>
      <c r="EV79" s="68"/>
      <c r="EW79" s="68"/>
      <c r="EX79" s="68"/>
      <c r="EY79" s="68"/>
      <c r="EZ79" s="68"/>
      <c r="FA79" s="68"/>
      <c r="FB79" s="68"/>
      <c r="FC79" s="68"/>
      <c r="FD79" s="68"/>
      <c r="FE79" s="68"/>
      <c r="FF79" s="68"/>
      <c r="FG79" s="68"/>
      <c r="FH79" s="68"/>
      <c r="FI79" s="68"/>
      <c r="FJ79" s="68"/>
      <c r="FK79" s="68"/>
      <c r="FL79" s="68"/>
      <c r="FM79" s="68"/>
      <c r="FN79" s="68"/>
      <c r="FO79" s="68"/>
      <c r="FP79" s="68"/>
      <c r="FQ79" s="68"/>
      <c r="FR79" s="68"/>
      <c r="FS79" s="68"/>
      <c r="FT79" s="68"/>
      <c r="FU79" s="68"/>
      <c r="FV79" s="68"/>
      <c r="FW79" s="68"/>
      <c r="FX79" s="68"/>
      <c r="FY79" s="68"/>
      <c r="FZ79" s="68"/>
      <c r="GA79" s="68"/>
      <c r="GB79" s="68"/>
      <c r="GC79" s="68"/>
      <c r="GD79" s="68"/>
      <c r="GE79" s="68"/>
      <c r="GF79" s="68"/>
      <c r="GG79" s="68"/>
      <c r="GH79" s="68"/>
      <c r="GI79" s="68"/>
      <c r="GJ79" s="68"/>
      <c r="GK79" s="68"/>
      <c r="GL79" s="68"/>
      <c r="GM79" s="68"/>
      <c r="GN79" s="68"/>
      <c r="GO79" s="68"/>
      <c r="GP79" s="68"/>
      <c r="GQ79" s="68"/>
      <c r="GR79" s="68"/>
      <c r="GS79" s="68"/>
      <c r="GT79" s="68"/>
      <c r="GU79" s="68"/>
      <c r="GV79" s="68"/>
      <c r="GW79" s="68"/>
      <c r="GX79" s="68"/>
      <c r="GY79" s="68"/>
      <c r="GZ79" s="68"/>
      <c r="HA79" s="68"/>
      <c r="HB79" s="68"/>
      <c r="HC79" s="68"/>
      <c r="HD79" s="68"/>
      <c r="HE79" s="68"/>
      <c r="HF79" s="68"/>
      <c r="HG79" s="68"/>
      <c r="HH79" s="68"/>
      <c r="HI79" s="68"/>
      <c r="HJ79" s="68"/>
      <c r="HK79" s="68"/>
      <c r="HL79" s="68"/>
      <c r="HM79" s="68"/>
      <c r="HN79" s="68"/>
      <c r="HO79" s="68"/>
      <c r="HP79" s="68"/>
      <c r="HQ79" s="68"/>
      <c r="HR79" s="68"/>
      <c r="HS79" s="68"/>
      <c r="HT79" s="68"/>
      <c r="HU79" s="68"/>
      <c r="HV79" s="68"/>
      <c r="HW79" s="68"/>
      <c r="HX79" s="68"/>
      <c r="HY79" s="68"/>
      <c r="HZ79" s="68"/>
      <c r="IA79" s="68"/>
      <c r="IB79" s="68"/>
      <c r="IC79" s="68"/>
      <c r="ID79" s="68"/>
      <c r="IE79" s="68"/>
      <c r="IF79" s="68"/>
      <c r="IG79" s="68"/>
      <c r="IH79" s="68"/>
      <c r="II79" s="68"/>
      <c r="IJ79" s="68"/>
      <c r="IK79" s="68"/>
      <c r="IL79" s="68"/>
      <c r="IM79" s="68"/>
      <c r="IN79" s="68"/>
      <c r="IO79" s="68"/>
      <c r="IP79" s="68"/>
      <c r="IQ79" s="68"/>
      <c r="IR79" s="68"/>
      <c r="IS79" s="68"/>
      <c r="IT79" s="68"/>
      <c r="IU79" s="68"/>
      <c r="IV79" s="68"/>
      <c r="IW79" s="68"/>
      <c r="IX79" s="68"/>
      <c r="IY79" s="68"/>
      <c r="IZ79" s="68"/>
    </row>
    <row r="80" spans="1:260" ht="15.75" customHeight="1">
      <c r="A80" s="148"/>
      <c r="B80" s="103" t="str">
        <f t="shared" si="26"/>
        <v/>
      </c>
      <c r="C80" s="103" t="str">
        <f t="shared" si="26"/>
        <v/>
      </c>
      <c r="D80" s="103" t="str">
        <f t="shared" si="26"/>
        <v/>
      </c>
      <c r="E80" s="112"/>
      <c r="F80" s="105" t="str">
        <f>IF(E80="","",VLOOKUP(E80,報名總表及收費!$I$29:$L$140,4))</f>
        <v/>
      </c>
      <c r="G80" s="109"/>
      <c r="H80" s="107" t="str">
        <f t="shared" ca="1" si="3"/>
        <v/>
      </c>
      <c r="I80" s="108"/>
      <c r="J80" s="107" t="str">
        <f t="shared" si="4"/>
        <v/>
      </c>
      <c r="K80" s="52"/>
      <c r="L80" s="52"/>
      <c r="M80" s="52"/>
      <c r="N80" s="68"/>
      <c r="O80" s="68"/>
      <c r="P80" s="68"/>
      <c r="Q80" s="101" t="str">
        <f t="shared" ca="1" si="6"/>
        <v/>
      </c>
      <c r="R80" s="71" t="str">
        <f t="shared" si="7"/>
        <v/>
      </c>
      <c r="S80" s="71" t="e">
        <f t="shared" si="8"/>
        <v>#N/A</v>
      </c>
      <c r="T80" s="63" t="str">
        <f t="shared" si="9"/>
        <v/>
      </c>
      <c r="U80" s="68" t="e">
        <f t="shared" si="10"/>
        <v>#N/A</v>
      </c>
      <c r="V80" s="68"/>
      <c r="W80" s="68"/>
      <c r="X80" s="68"/>
      <c r="Y80" s="68"/>
      <c r="Z80" s="68"/>
      <c r="AA80" s="68"/>
      <c r="AB80" s="68"/>
      <c r="AC80" s="68"/>
      <c r="AD80" s="68"/>
      <c r="AE80" s="68"/>
      <c r="AF80" s="68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  <c r="BC80" s="68"/>
      <c r="BD80" s="68"/>
      <c r="BE80" s="68"/>
      <c r="BF80" s="68"/>
      <c r="BG80" s="68"/>
      <c r="BH80" s="68"/>
      <c r="BI80" s="68"/>
      <c r="BJ80" s="68"/>
      <c r="BK80" s="68"/>
      <c r="BL80" s="68"/>
      <c r="BM80" s="68"/>
      <c r="BN80" s="68"/>
      <c r="BO80" s="68"/>
      <c r="BP80" s="68"/>
      <c r="BQ80" s="68"/>
      <c r="BR80" s="68"/>
      <c r="BS80" s="68"/>
      <c r="BT80" s="68"/>
      <c r="BU80" s="68"/>
      <c r="BV80" s="68"/>
      <c r="BW80" s="68"/>
      <c r="BX80" s="68"/>
      <c r="BY80" s="68"/>
      <c r="BZ80" s="68"/>
      <c r="CA80" s="68"/>
      <c r="CB80" s="68"/>
      <c r="CC80" s="68"/>
      <c r="CD80" s="68"/>
      <c r="CE80" s="68"/>
      <c r="CF80" s="68"/>
      <c r="CG80" s="68"/>
      <c r="CH80" s="68"/>
      <c r="CI80" s="68"/>
      <c r="CJ80" s="68"/>
      <c r="CK80" s="68"/>
      <c r="CL80" s="68"/>
      <c r="CM80" s="68"/>
      <c r="CN80" s="68"/>
      <c r="CO80" s="68"/>
      <c r="CP80" s="68"/>
      <c r="CQ80" s="68"/>
      <c r="CR80" s="68"/>
      <c r="CS80" s="68"/>
      <c r="CT80" s="68"/>
      <c r="CU80" s="68"/>
      <c r="CV80" s="68"/>
      <c r="CW80" s="68"/>
      <c r="CX80" s="68"/>
      <c r="CY80" s="68"/>
      <c r="CZ80" s="68"/>
      <c r="DA80" s="68"/>
      <c r="DB80" s="68"/>
      <c r="DC80" s="68"/>
      <c r="DD80" s="68"/>
      <c r="DE80" s="68"/>
      <c r="DF80" s="68"/>
      <c r="DG80" s="68"/>
      <c r="DH80" s="68"/>
      <c r="DI80" s="68"/>
      <c r="DJ80" s="68"/>
      <c r="DK80" s="68"/>
      <c r="DL80" s="68"/>
      <c r="DM80" s="68"/>
      <c r="DN80" s="68"/>
      <c r="DO80" s="68"/>
      <c r="DP80" s="68"/>
      <c r="DQ80" s="68"/>
      <c r="DR80" s="68"/>
      <c r="DS80" s="68"/>
      <c r="DT80" s="68"/>
      <c r="DU80" s="68"/>
      <c r="DV80" s="68"/>
      <c r="DW80" s="68"/>
      <c r="DX80" s="68"/>
      <c r="DY80" s="68"/>
      <c r="DZ80" s="68"/>
      <c r="EA80" s="68"/>
      <c r="EB80" s="68"/>
      <c r="EC80" s="68"/>
      <c r="ED80" s="68"/>
      <c r="EE80" s="68"/>
      <c r="EF80" s="68"/>
      <c r="EG80" s="68"/>
      <c r="EH80" s="68"/>
      <c r="EI80" s="68"/>
      <c r="EJ80" s="68"/>
      <c r="EK80" s="68"/>
      <c r="EL80" s="68"/>
      <c r="EM80" s="68"/>
      <c r="EN80" s="68"/>
      <c r="EO80" s="68"/>
      <c r="EP80" s="68"/>
      <c r="EQ80" s="68"/>
      <c r="ER80" s="68"/>
      <c r="ES80" s="68"/>
      <c r="ET80" s="68"/>
      <c r="EU80" s="68"/>
      <c r="EV80" s="68"/>
      <c r="EW80" s="68"/>
      <c r="EX80" s="68"/>
      <c r="EY80" s="68"/>
      <c r="EZ80" s="68"/>
      <c r="FA80" s="68"/>
      <c r="FB80" s="68"/>
      <c r="FC80" s="68"/>
      <c r="FD80" s="68"/>
      <c r="FE80" s="68"/>
      <c r="FF80" s="68"/>
      <c r="FG80" s="68"/>
      <c r="FH80" s="68"/>
      <c r="FI80" s="68"/>
      <c r="FJ80" s="68"/>
      <c r="FK80" s="68"/>
      <c r="FL80" s="68"/>
      <c r="FM80" s="68"/>
      <c r="FN80" s="68"/>
      <c r="FO80" s="68"/>
      <c r="FP80" s="68"/>
      <c r="FQ80" s="68"/>
      <c r="FR80" s="68"/>
      <c r="FS80" s="68"/>
      <c r="FT80" s="68"/>
      <c r="FU80" s="68"/>
      <c r="FV80" s="68"/>
      <c r="FW80" s="68"/>
      <c r="FX80" s="68"/>
      <c r="FY80" s="68"/>
      <c r="FZ80" s="68"/>
      <c r="GA80" s="68"/>
      <c r="GB80" s="68"/>
      <c r="GC80" s="68"/>
      <c r="GD80" s="68"/>
      <c r="GE80" s="68"/>
      <c r="GF80" s="68"/>
      <c r="GG80" s="68"/>
      <c r="GH80" s="68"/>
      <c r="GI80" s="68"/>
      <c r="GJ80" s="68"/>
      <c r="GK80" s="68"/>
      <c r="GL80" s="68"/>
      <c r="GM80" s="68"/>
      <c r="GN80" s="68"/>
      <c r="GO80" s="68"/>
      <c r="GP80" s="68"/>
      <c r="GQ80" s="68"/>
      <c r="GR80" s="68"/>
      <c r="GS80" s="68"/>
      <c r="GT80" s="68"/>
      <c r="GU80" s="68"/>
      <c r="GV80" s="68"/>
      <c r="GW80" s="68"/>
      <c r="GX80" s="68"/>
      <c r="GY80" s="68"/>
      <c r="GZ80" s="68"/>
      <c r="HA80" s="68"/>
      <c r="HB80" s="68"/>
      <c r="HC80" s="68"/>
      <c r="HD80" s="68"/>
      <c r="HE80" s="68"/>
      <c r="HF80" s="68"/>
      <c r="HG80" s="68"/>
      <c r="HH80" s="68"/>
      <c r="HI80" s="68"/>
      <c r="HJ80" s="68"/>
      <c r="HK80" s="68"/>
      <c r="HL80" s="68"/>
      <c r="HM80" s="68"/>
      <c r="HN80" s="68"/>
      <c r="HO80" s="68"/>
      <c r="HP80" s="68"/>
      <c r="HQ80" s="68"/>
      <c r="HR80" s="68"/>
      <c r="HS80" s="68"/>
      <c r="HT80" s="68"/>
      <c r="HU80" s="68"/>
      <c r="HV80" s="68"/>
      <c r="HW80" s="68"/>
      <c r="HX80" s="68"/>
      <c r="HY80" s="68"/>
      <c r="HZ80" s="68"/>
      <c r="IA80" s="68"/>
      <c r="IB80" s="68"/>
      <c r="IC80" s="68"/>
      <c r="ID80" s="68"/>
      <c r="IE80" s="68"/>
      <c r="IF80" s="68"/>
      <c r="IG80" s="68"/>
      <c r="IH80" s="68"/>
      <c r="II80" s="68"/>
      <c r="IJ80" s="68"/>
      <c r="IK80" s="68"/>
      <c r="IL80" s="68"/>
      <c r="IM80" s="68"/>
      <c r="IN80" s="68"/>
      <c r="IO80" s="68"/>
      <c r="IP80" s="68"/>
      <c r="IQ80" s="68"/>
      <c r="IR80" s="68"/>
      <c r="IS80" s="68"/>
      <c r="IT80" s="68"/>
      <c r="IU80" s="68"/>
      <c r="IV80" s="68"/>
      <c r="IW80" s="68"/>
      <c r="IX80" s="68"/>
      <c r="IY80" s="68"/>
      <c r="IZ80" s="68"/>
    </row>
    <row r="81" spans="1:260" ht="15.75" customHeight="1">
      <c r="A81" s="147" t="s">
        <v>36</v>
      </c>
      <c r="B81" s="95"/>
      <c r="C81" s="95"/>
      <c r="D81" s="95"/>
      <c r="E81" s="96"/>
      <c r="F81" s="97" t="str">
        <f>IF(E81="","",VLOOKUP(E81,報名總表及收費!$I$29:$L$140,4))</f>
        <v/>
      </c>
      <c r="G81" s="98"/>
      <c r="H81" s="99" t="str">
        <f t="shared" ca="1" si="3"/>
        <v/>
      </c>
      <c r="I81" s="100"/>
      <c r="J81" s="99" t="str">
        <f t="shared" si="4"/>
        <v/>
      </c>
      <c r="K81" s="52"/>
      <c r="L81" s="52"/>
      <c r="M81" s="52"/>
      <c r="N81" s="68"/>
      <c r="O81" s="68"/>
      <c r="P81" s="68"/>
      <c r="Q81" s="101" t="str">
        <f t="shared" ca="1" si="6"/>
        <v/>
      </c>
      <c r="R81" s="71" t="str">
        <f t="shared" si="7"/>
        <v/>
      </c>
      <c r="S81" s="71" t="str">
        <f t="shared" si="8"/>
        <v/>
      </c>
      <c r="T81" s="63" t="str">
        <f t="shared" si="9"/>
        <v/>
      </c>
      <c r="U81" s="68" t="str">
        <f t="shared" si="10"/>
        <v/>
      </c>
      <c r="V81" s="68"/>
      <c r="W81" s="68"/>
      <c r="X81" s="68"/>
      <c r="Y81" s="68"/>
      <c r="Z81" s="68"/>
      <c r="AA81" s="68"/>
      <c r="AB81" s="68"/>
      <c r="AC81" s="68"/>
      <c r="AD81" s="68"/>
      <c r="AE81" s="68"/>
      <c r="AF81" s="68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  <c r="BC81" s="68"/>
      <c r="BD81" s="68"/>
      <c r="BE81" s="68"/>
      <c r="BF81" s="68"/>
      <c r="BG81" s="68"/>
      <c r="BH81" s="68"/>
      <c r="BI81" s="68"/>
      <c r="BJ81" s="68"/>
      <c r="BK81" s="68"/>
      <c r="BL81" s="68"/>
      <c r="BM81" s="68"/>
      <c r="BN81" s="68"/>
      <c r="BO81" s="68"/>
      <c r="BP81" s="68"/>
      <c r="BQ81" s="68"/>
      <c r="BR81" s="68"/>
      <c r="BS81" s="68"/>
      <c r="BT81" s="68"/>
      <c r="BU81" s="68"/>
      <c r="BV81" s="68"/>
      <c r="BW81" s="68"/>
      <c r="BX81" s="68"/>
      <c r="BY81" s="68"/>
      <c r="BZ81" s="68"/>
      <c r="CA81" s="68"/>
      <c r="CB81" s="68"/>
      <c r="CC81" s="68"/>
      <c r="CD81" s="68"/>
      <c r="CE81" s="68"/>
      <c r="CF81" s="68"/>
      <c r="CG81" s="68"/>
      <c r="CH81" s="68"/>
      <c r="CI81" s="68"/>
      <c r="CJ81" s="68"/>
      <c r="CK81" s="68"/>
      <c r="CL81" s="68"/>
      <c r="CM81" s="68"/>
      <c r="CN81" s="68"/>
      <c r="CO81" s="68"/>
      <c r="CP81" s="68"/>
      <c r="CQ81" s="68"/>
      <c r="CR81" s="68"/>
      <c r="CS81" s="68"/>
      <c r="CT81" s="68"/>
      <c r="CU81" s="68"/>
      <c r="CV81" s="68"/>
      <c r="CW81" s="68"/>
      <c r="CX81" s="68"/>
      <c r="CY81" s="68"/>
      <c r="CZ81" s="68"/>
      <c r="DA81" s="68"/>
      <c r="DB81" s="68"/>
      <c r="DC81" s="68"/>
      <c r="DD81" s="68"/>
      <c r="DE81" s="68"/>
      <c r="DF81" s="68"/>
      <c r="DG81" s="68"/>
      <c r="DH81" s="68"/>
      <c r="DI81" s="68"/>
      <c r="DJ81" s="68"/>
      <c r="DK81" s="68"/>
      <c r="DL81" s="68"/>
      <c r="DM81" s="68"/>
      <c r="DN81" s="68"/>
      <c r="DO81" s="68"/>
      <c r="DP81" s="68"/>
      <c r="DQ81" s="68"/>
      <c r="DR81" s="68"/>
      <c r="DS81" s="68"/>
      <c r="DT81" s="68"/>
      <c r="DU81" s="68"/>
      <c r="DV81" s="68"/>
      <c r="DW81" s="68"/>
      <c r="DX81" s="68"/>
      <c r="DY81" s="68"/>
      <c r="DZ81" s="68"/>
      <c r="EA81" s="68"/>
      <c r="EB81" s="68"/>
      <c r="EC81" s="68"/>
      <c r="ED81" s="68"/>
      <c r="EE81" s="68"/>
      <c r="EF81" s="68"/>
      <c r="EG81" s="68"/>
      <c r="EH81" s="68"/>
      <c r="EI81" s="68"/>
      <c r="EJ81" s="68"/>
      <c r="EK81" s="68"/>
      <c r="EL81" s="68"/>
      <c r="EM81" s="68"/>
      <c r="EN81" s="68"/>
      <c r="EO81" s="68"/>
      <c r="EP81" s="68"/>
      <c r="EQ81" s="68"/>
      <c r="ER81" s="68"/>
      <c r="ES81" s="68"/>
      <c r="ET81" s="68"/>
      <c r="EU81" s="68"/>
      <c r="EV81" s="68"/>
      <c r="EW81" s="68"/>
      <c r="EX81" s="68"/>
      <c r="EY81" s="68"/>
      <c r="EZ81" s="68"/>
      <c r="FA81" s="68"/>
      <c r="FB81" s="68"/>
      <c r="FC81" s="68"/>
      <c r="FD81" s="68"/>
      <c r="FE81" s="68"/>
      <c r="FF81" s="68"/>
      <c r="FG81" s="68"/>
      <c r="FH81" s="68"/>
      <c r="FI81" s="68"/>
      <c r="FJ81" s="68"/>
      <c r="FK81" s="68"/>
      <c r="FL81" s="68"/>
      <c r="FM81" s="68"/>
      <c r="FN81" s="68"/>
      <c r="FO81" s="68"/>
      <c r="FP81" s="68"/>
      <c r="FQ81" s="68"/>
      <c r="FR81" s="68"/>
      <c r="FS81" s="68"/>
      <c r="FT81" s="68"/>
      <c r="FU81" s="68"/>
      <c r="FV81" s="68"/>
      <c r="FW81" s="68"/>
      <c r="FX81" s="68"/>
      <c r="FY81" s="68"/>
      <c r="FZ81" s="68"/>
      <c r="GA81" s="68"/>
      <c r="GB81" s="68"/>
      <c r="GC81" s="68"/>
      <c r="GD81" s="68"/>
      <c r="GE81" s="68"/>
      <c r="GF81" s="68"/>
      <c r="GG81" s="68"/>
      <c r="GH81" s="68"/>
      <c r="GI81" s="68"/>
      <c r="GJ81" s="68"/>
      <c r="GK81" s="68"/>
      <c r="GL81" s="68"/>
      <c r="GM81" s="68"/>
      <c r="GN81" s="68"/>
      <c r="GO81" s="68"/>
      <c r="GP81" s="68"/>
      <c r="GQ81" s="68"/>
      <c r="GR81" s="68"/>
      <c r="GS81" s="68"/>
      <c r="GT81" s="68"/>
      <c r="GU81" s="68"/>
      <c r="GV81" s="68"/>
      <c r="GW81" s="68"/>
      <c r="GX81" s="68"/>
      <c r="GY81" s="68"/>
      <c r="GZ81" s="68"/>
      <c r="HA81" s="68"/>
      <c r="HB81" s="68"/>
      <c r="HC81" s="68"/>
      <c r="HD81" s="68"/>
      <c r="HE81" s="68"/>
      <c r="HF81" s="68"/>
      <c r="HG81" s="68"/>
      <c r="HH81" s="68"/>
      <c r="HI81" s="68"/>
      <c r="HJ81" s="68"/>
      <c r="HK81" s="68"/>
      <c r="HL81" s="68"/>
      <c r="HM81" s="68"/>
      <c r="HN81" s="68"/>
      <c r="HO81" s="68"/>
      <c r="HP81" s="68"/>
      <c r="HQ81" s="68"/>
      <c r="HR81" s="68"/>
      <c r="HS81" s="68"/>
      <c r="HT81" s="68"/>
      <c r="HU81" s="68"/>
      <c r="HV81" s="68"/>
      <c r="HW81" s="68"/>
      <c r="HX81" s="68"/>
      <c r="HY81" s="68"/>
      <c r="HZ81" s="68"/>
      <c r="IA81" s="68"/>
      <c r="IB81" s="68"/>
      <c r="IC81" s="68"/>
      <c r="ID81" s="68"/>
      <c r="IE81" s="68"/>
      <c r="IF81" s="68"/>
      <c r="IG81" s="68"/>
      <c r="IH81" s="68"/>
      <c r="II81" s="68"/>
      <c r="IJ81" s="68"/>
      <c r="IK81" s="68"/>
      <c r="IL81" s="68"/>
      <c r="IM81" s="68"/>
      <c r="IN81" s="68"/>
      <c r="IO81" s="68"/>
      <c r="IP81" s="68"/>
      <c r="IQ81" s="68"/>
      <c r="IR81" s="68"/>
      <c r="IS81" s="68"/>
      <c r="IT81" s="68"/>
      <c r="IU81" s="68"/>
      <c r="IV81" s="68"/>
      <c r="IW81" s="68"/>
      <c r="IX81" s="68"/>
      <c r="IY81" s="68"/>
      <c r="IZ81" s="68"/>
    </row>
    <row r="82" spans="1:260" ht="15.75" customHeight="1">
      <c r="A82" s="147"/>
      <c r="B82" s="94" t="str">
        <f t="shared" ref="B82:D84" si="27">IF(B81=0,"",B81)</f>
        <v/>
      </c>
      <c r="C82" s="94" t="str">
        <f t="shared" si="27"/>
        <v/>
      </c>
      <c r="D82" s="94" t="str">
        <f t="shared" si="27"/>
        <v/>
      </c>
      <c r="E82" s="96"/>
      <c r="F82" s="97" t="str">
        <f>IF(E82="","",VLOOKUP(E82,報名總表及收費!$I$29:$L$140,4))</f>
        <v/>
      </c>
      <c r="G82" s="98"/>
      <c r="H82" s="99" t="str">
        <f t="shared" ca="1" si="3"/>
        <v/>
      </c>
      <c r="I82" s="100"/>
      <c r="J82" s="99" t="str">
        <f t="shared" si="4"/>
        <v/>
      </c>
      <c r="K82" s="52"/>
      <c r="L82" s="52"/>
      <c r="M82" s="52"/>
      <c r="N82" s="68"/>
      <c r="O82" s="68"/>
      <c r="P82" s="68"/>
      <c r="Q82" s="101" t="str">
        <f t="shared" ca="1" si="6"/>
        <v/>
      </c>
      <c r="R82" s="71" t="str">
        <f t="shared" si="7"/>
        <v/>
      </c>
      <c r="S82" s="71" t="e">
        <f t="shared" si="8"/>
        <v>#N/A</v>
      </c>
      <c r="T82" s="63" t="str">
        <f t="shared" si="9"/>
        <v/>
      </c>
      <c r="U82" s="68" t="e">
        <f t="shared" si="10"/>
        <v>#N/A</v>
      </c>
      <c r="V82" s="68"/>
      <c r="W82" s="68"/>
      <c r="X82" s="68"/>
      <c r="Y82" s="68"/>
      <c r="Z82" s="68"/>
      <c r="AA82" s="68"/>
      <c r="AB82" s="68"/>
      <c r="AC82" s="68"/>
      <c r="AD82" s="68"/>
      <c r="AE82" s="68"/>
      <c r="AF82" s="68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  <c r="BC82" s="68"/>
      <c r="BD82" s="68"/>
      <c r="BE82" s="68"/>
      <c r="BF82" s="68"/>
      <c r="BG82" s="68"/>
      <c r="BH82" s="68"/>
      <c r="BI82" s="68"/>
      <c r="BJ82" s="68"/>
      <c r="BK82" s="68"/>
      <c r="BL82" s="68"/>
      <c r="BM82" s="68"/>
      <c r="BN82" s="68"/>
      <c r="BO82" s="68"/>
      <c r="BP82" s="68"/>
      <c r="BQ82" s="68"/>
      <c r="BR82" s="68"/>
      <c r="BS82" s="68"/>
      <c r="BT82" s="68"/>
      <c r="BU82" s="68"/>
      <c r="BV82" s="68"/>
      <c r="BW82" s="68"/>
      <c r="BX82" s="68"/>
      <c r="BY82" s="68"/>
      <c r="BZ82" s="68"/>
      <c r="CA82" s="68"/>
      <c r="CB82" s="68"/>
      <c r="CC82" s="68"/>
      <c r="CD82" s="68"/>
      <c r="CE82" s="68"/>
      <c r="CF82" s="68"/>
      <c r="CG82" s="68"/>
      <c r="CH82" s="68"/>
      <c r="CI82" s="68"/>
      <c r="CJ82" s="68"/>
      <c r="CK82" s="68"/>
      <c r="CL82" s="68"/>
      <c r="CM82" s="68"/>
      <c r="CN82" s="68"/>
      <c r="CO82" s="68"/>
      <c r="CP82" s="68"/>
      <c r="CQ82" s="68"/>
      <c r="CR82" s="68"/>
      <c r="CS82" s="68"/>
      <c r="CT82" s="68"/>
      <c r="CU82" s="68"/>
      <c r="CV82" s="68"/>
      <c r="CW82" s="68"/>
      <c r="CX82" s="68"/>
      <c r="CY82" s="68"/>
      <c r="CZ82" s="68"/>
      <c r="DA82" s="68"/>
      <c r="DB82" s="68"/>
      <c r="DC82" s="68"/>
      <c r="DD82" s="68"/>
      <c r="DE82" s="68"/>
      <c r="DF82" s="68"/>
      <c r="DG82" s="68"/>
      <c r="DH82" s="68"/>
      <c r="DI82" s="68"/>
      <c r="DJ82" s="68"/>
      <c r="DK82" s="68"/>
      <c r="DL82" s="68"/>
      <c r="DM82" s="68"/>
      <c r="DN82" s="68"/>
      <c r="DO82" s="68"/>
      <c r="DP82" s="68"/>
      <c r="DQ82" s="68"/>
      <c r="DR82" s="68"/>
      <c r="DS82" s="68"/>
      <c r="DT82" s="68"/>
      <c r="DU82" s="68"/>
      <c r="DV82" s="68"/>
      <c r="DW82" s="68"/>
      <c r="DX82" s="68"/>
      <c r="DY82" s="68"/>
      <c r="DZ82" s="68"/>
      <c r="EA82" s="68"/>
      <c r="EB82" s="68"/>
      <c r="EC82" s="68"/>
      <c r="ED82" s="68"/>
      <c r="EE82" s="68"/>
      <c r="EF82" s="68"/>
      <c r="EG82" s="68"/>
      <c r="EH82" s="68"/>
      <c r="EI82" s="68"/>
      <c r="EJ82" s="68"/>
      <c r="EK82" s="68"/>
      <c r="EL82" s="68"/>
      <c r="EM82" s="68"/>
      <c r="EN82" s="68"/>
      <c r="EO82" s="68"/>
      <c r="EP82" s="68"/>
      <c r="EQ82" s="68"/>
      <c r="ER82" s="68"/>
      <c r="ES82" s="68"/>
      <c r="ET82" s="68"/>
      <c r="EU82" s="68"/>
      <c r="EV82" s="68"/>
      <c r="EW82" s="68"/>
      <c r="EX82" s="68"/>
      <c r="EY82" s="68"/>
      <c r="EZ82" s="68"/>
      <c r="FA82" s="68"/>
      <c r="FB82" s="68"/>
      <c r="FC82" s="68"/>
      <c r="FD82" s="68"/>
      <c r="FE82" s="68"/>
      <c r="FF82" s="68"/>
      <c r="FG82" s="68"/>
      <c r="FH82" s="68"/>
      <c r="FI82" s="68"/>
      <c r="FJ82" s="68"/>
      <c r="FK82" s="68"/>
      <c r="FL82" s="68"/>
      <c r="FM82" s="68"/>
      <c r="FN82" s="68"/>
      <c r="FO82" s="68"/>
      <c r="FP82" s="68"/>
      <c r="FQ82" s="68"/>
      <c r="FR82" s="68"/>
      <c r="FS82" s="68"/>
      <c r="FT82" s="68"/>
      <c r="FU82" s="68"/>
      <c r="FV82" s="68"/>
      <c r="FW82" s="68"/>
      <c r="FX82" s="68"/>
      <c r="FY82" s="68"/>
      <c r="FZ82" s="68"/>
      <c r="GA82" s="68"/>
      <c r="GB82" s="68"/>
      <c r="GC82" s="68"/>
      <c r="GD82" s="68"/>
      <c r="GE82" s="68"/>
      <c r="GF82" s="68"/>
      <c r="GG82" s="68"/>
      <c r="GH82" s="68"/>
      <c r="GI82" s="68"/>
      <c r="GJ82" s="68"/>
      <c r="GK82" s="68"/>
      <c r="GL82" s="68"/>
      <c r="GM82" s="68"/>
      <c r="GN82" s="68"/>
      <c r="GO82" s="68"/>
      <c r="GP82" s="68"/>
      <c r="GQ82" s="68"/>
      <c r="GR82" s="68"/>
      <c r="GS82" s="68"/>
      <c r="GT82" s="68"/>
      <c r="GU82" s="68"/>
      <c r="GV82" s="68"/>
      <c r="GW82" s="68"/>
      <c r="GX82" s="68"/>
      <c r="GY82" s="68"/>
      <c r="GZ82" s="68"/>
      <c r="HA82" s="68"/>
      <c r="HB82" s="68"/>
      <c r="HC82" s="68"/>
      <c r="HD82" s="68"/>
      <c r="HE82" s="68"/>
      <c r="HF82" s="68"/>
      <c r="HG82" s="68"/>
      <c r="HH82" s="68"/>
      <c r="HI82" s="68"/>
      <c r="HJ82" s="68"/>
      <c r="HK82" s="68"/>
      <c r="HL82" s="68"/>
      <c r="HM82" s="68"/>
      <c r="HN82" s="68"/>
      <c r="HO82" s="68"/>
      <c r="HP82" s="68"/>
      <c r="HQ82" s="68"/>
      <c r="HR82" s="68"/>
      <c r="HS82" s="68"/>
      <c r="HT82" s="68"/>
      <c r="HU82" s="68"/>
      <c r="HV82" s="68"/>
      <c r="HW82" s="68"/>
      <c r="HX82" s="68"/>
      <c r="HY82" s="68"/>
      <c r="HZ82" s="68"/>
      <c r="IA82" s="68"/>
      <c r="IB82" s="68"/>
      <c r="IC82" s="68"/>
      <c r="ID82" s="68"/>
      <c r="IE82" s="68"/>
      <c r="IF82" s="68"/>
      <c r="IG82" s="68"/>
      <c r="IH82" s="68"/>
      <c r="II82" s="68"/>
      <c r="IJ82" s="68"/>
      <c r="IK82" s="68"/>
      <c r="IL82" s="68"/>
      <c r="IM82" s="68"/>
      <c r="IN82" s="68"/>
      <c r="IO82" s="68"/>
      <c r="IP82" s="68"/>
      <c r="IQ82" s="68"/>
      <c r="IR82" s="68"/>
      <c r="IS82" s="68"/>
      <c r="IT82" s="68"/>
      <c r="IU82" s="68"/>
      <c r="IV82" s="68"/>
      <c r="IW82" s="68"/>
      <c r="IX82" s="68"/>
      <c r="IY82" s="68"/>
      <c r="IZ82" s="68"/>
    </row>
    <row r="83" spans="1:260" ht="15.75" customHeight="1">
      <c r="A83" s="147"/>
      <c r="B83" s="94" t="str">
        <f t="shared" si="27"/>
        <v/>
      </c>
      <c r="C83" s="94" t="str">
        <f t="shared" si="27"/>
        <v/>
      </c>
      <c r="D83" s="94" t="str">
        <f t="shared" si="27"/>
        <v/>
      </c>
      <c r="E83" s="96"/>
      <c r="F83" s="97" t="str">
        <f>IF(E83="","",VLOOKUP(E83,報名總表及收費!$I$29:$L$140,4))</f>
        <v/>
      </c>
      <c r="G83" s="98"/>
      <c r="H83" s="99" t="str">
        <f t="shared" ca="1" si="3"/>
        <v/>
      </c>
      <c r="I83" s="100"/>
      <c r="J83" s="99" t="str">
        <f t="shared" si="4"/>
        <v/>
      </c>
      <c r="K83" s="52"/>
      <c r="L83" s="52"/>
      <c r="M83" s="52"/>
      <c r="N83" s="68"/>
      <c r="O83" s="68"/>
      <c r="P83" s="68"/>
      <c r="Q83" s="101" t="str">
        <f t="shared" ca="1" si="6"/>
        <v/>
      </c>
      <c r="R83" s="71" t="str">
        <f t="shared" si="7"/>
        <v/>
      </c>
      <c r="S83" s="71" t="e">
        <f t="shared" si="8"/>
        <v>#N/A</v>
      </c>
      <c r="T83" s="63" t="str">
        <f t="shared" si="9"/>
        <v/>
      </c>
      <c r="U83" s="68" t="e">
        <f t="shared" si="10"/>
        <v>#N/A</v>
      </c>
      <c r="V83" s="68"/>
      <c r="W83" s="68"/>
      <c r="X83" s="68"/>
      <c r="Y83" s="68"/>
      <c r="Z83" s="68"/>
      <c r="AA83" s="68"/>
      <c r="AB83" s="68"/>
      <c r="AC83" s="68"/>
      <c r="AD83" s="68"/>
      <c r="AE83" s="68"/>
      <c r="AF83" s="68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  <c r="BC83" s="68"/>
      <c r="BD83" s="68"/>
      <c r="BE83" s="68"/>
      <c r="BF83" s="68"/>
      <c r="BG83" s="68"/>
      <c r="BH83" s="68"/>
      <c r="BI83" s="68"/>
      <c r="BJ83" s="68"/>
      <c r="BK83" s="68"/>
      <c r="BL83" s="68"/>
      <c r="BM83" s="68"/>
      <c r="BN83" s="68"/>
      <c r="BO83" s="68"/>
      <c r="BP83" s="68"/>
      <c r="BQ83" s="68"/>
      <c r="BR83" s="68"/>
      <c r="BS83" s="68"/>
      <c r="BT83" s="68"/>
      <c r="BU83" s="68"/>
      <c r="BV83" s="68"/>
      <c r="BW83" s="68"/>
      <c r="BX83" s="68"/>
      <c r="BY83" s="68"/>
      <c r="BZ83" s="68"/>
      <c r="CA83" s="68"/>
      <c r="CB83" s="68"/>
      <c r="CC83" s="68"/>
      <c r="CD83" s="68"/>
      <c r="CE83" s="68"/>
      <c r="CF83" s="68"/>
      <c r="CG83" s="68"/>
      <c r="CH83" s="68"/>
      <c r="CI83" s="68"/>
      <c r="CJ83" s="68"/>
      <c r="CK83" s="68"/>
      <c r="CL83" s="68"/>
      <c r="CM83" s="68"/>
      <c r="CN83" s="68"/>
      <c r="CO83" s="68"/>
      <c r="CP83" s="68"/>
      <c r="CQ83" s="68"/>
      <c r="CR83" s="68"/>
      <c r="CS83" s="68"/>
      <c r="CT83" s="68"/>
      <c r="CU83" s="68"/>
      <c r="CV83" s="68"/>
      <c r="CW83" s="68"/>
      <c r="CX83" s="68"/>
      <c r="CY83" s="68"/>
      <c r="CZ83" s="68"/>
      <c r="DA83" s="68"/>
      <c r="DB83" s="68"/>
      <c r="DC83" s="68"/>
      <c r="DD83" s="68"/>
      <c r="DE83" s="68"/>
      <c r="DF83" s="68"/>
      <c r="DG83" s="68"/>
      <c r="DH83" s="68"/>
      <c r="DI83" s="68"/>
      <c r="DJ83" s="68"/>
      <c r="DK83" s="68"/>
      <c r="DL83" s="68"/>
      <c r="DM83" s="68"/>
      <c r="DN83" s="68"/>
      <c r="DO83" s="68"/>
      <c r="DP83" s="68"/>
      <c r="DQ83" s="68"/>
      <c r="DR83" s="68"/>
      <c r="DS83" s="68"/>
      <c r="DT83" s="68"/>
      <c r="DU83" s="68"/>
      <c r="DV83" s="68"/>
      <c r="DW83" s="68"/>
      <c r="DX83" s="68"/>
      <c r="DY83" s="68"/>
      <c r="DZ83" s="68"/>
      <c r="EA83" s="68"/>
      <c r="EB83" s="68"/>
      <c r="EC83" s="68"/>
      <c r="ED83" s="68"/>
      <c r="EE83" s="68"/>
      <c r="EF83" s="68"/>
      <c r="EG83" s="68"/>
      <c r="EH83" s="68"/>
      <c r="EI83" s="68"/>
      <c r="EJ83" s="68"/>
      <c r="EK83" s="68"/>
      <c r="EL83" s="68"/>
      <c r="EM83" s="68"/>
      <c r="EN83" s="68"/>
      <c r="EO83" s="68"/>
      <c r="EP83" s="68"/>
      <c r="EQ83" s="68"/>
      <c r="ER83" s="68"/>
      <c r="ES83" s="68"/>
      <c r="ET83" s="68"/>
      <c r="EU83" s="68"/>
      <c r="EV83" s="68"/>
      <c r="EW83" s="68"/>
      <c r="EX83" s="68"/>
      <c r="EY83" s="68"/>
      <c r="EZ83" s="68"/>
      <c r="FA83" s="68"/>
      <c r="FB83" s="68"/>
      <c r="FC83" s="68"/>
      <c r="FD83" s="68"/>
      <c r="FE83" s="68"/>
      <c r="FF83" s="68"/>
      <c r="FG83" s="68"/>
      <c r="FH83" s="68"/>
      <c r="FI83" s="68"/>
      <c r="FJ83" s="68"/>
      <c r="FK83" s="68"/>
      <c r="FL83" s="68"/>
      <c r="FM83" s="68"/>
      <c r="FN83" s="68"/>
      <c r="FO83" s="68"/>
      <c r="FP83" s="68"/>
      <c r="FQ83" s="68"/>
      <c r="FR83" s="68"/>
      <c r="FS83" s="68"/>
      <c r="FT83" s="68"/>
      <c r="FU83" s="68"/>
      <c r="FV83" s="68"/>
      <c r="FW83" s="68"/>
      <c r="FX83" s="68"/>
      <c r="FY83" s="68"/>
      <c r="FZ83" s="68"/>
      <c r="GA83" s="68"/>
      <c r="GB83" s="68"/>
      <c r="GC83" s="68"/>
      <c r="GD83" s="68"/>
      <c r="GE83" s="68"/>
      <c r="GF83" s="68"/>
      <c r="GG83" s="68"/>
      <c r="GH83" s="68"/>
      <c r="GI83" s="68"/>
      <c r="GJ83" s="68"/>
      <c r="GK83" s="68"/>
      <c r="GL83" s="68"/>
      <c r="GM83" s="68"/>
      <c r="GN83" s="68"/>
      <c r="GO83" s="68"/>
      <c r="GP83" s="68"/>
      <c r="GQ83" s="68"/>
      <c r="GR83" s="68"/>
      <c r="GS83" s="68"/>
      <c r="GT83" s="68"/>
      <c r="GU83" s="68"/>
      <c r="GV83" s="68"/>
      <c r="GW83" s="68"/>
      <c r="GX83" s="68"/>
      <c r="GY83" s="68"/>
      <c r="GZ83" s="68"/>
      <c r="HA83" s="68"/>
      <c r="HB83" s="68"/>
      <c r="HC83" s="68"/>
      <c r="HD83" s="68"/>
      <c r="HE83" s="68"/>
      <c r="HF83" s="68"/>
      <c r="HG83" s="68"/>
      <c r="HH83" s="68"/>
      <c r="HI83" s="68"/>
      <c r="HJ83" s="68"/>
      <c r="HK83" s="68"/>
      <c r="HL83" s="68"/>
      <c r="HM83" s="68"/>
      <c r="HN83" s="68"/>
      <c r="HO83" s="68"/>
      <c r="HP83" s="68"/>
      <c r="HQ83" s="68"/>
      <c r="HR83" s="68"/>
      <c r="HS83" s="68"/>
      <c r="HT83" s="68"/>
      <c r="HU83" s="68"/>
      <c r="HV83" s="68"/>
      <c r="HW83" s="68"/>
      <c r="HX83" s="68"/>
      <c r="HY83" s="68"/>
      <c r="HZ83" s="68"/>
      <c r="IA83" s="68"/>
      <c r="IB83" s="68"/>
      <c r="IC83" s="68"/>
      <c r="ID83" s="68"/>
      <c r="IE83" s="68"/>
      <c r="IF83" s="68"/>
      <c r="IG83" s="68"/>
      <c r="IH83" s="68"/>
      <c r="II83" s="68"/>
      <c r="IJ83" s="68"/>
      <c r="IK83" s="68"/>
      <c r="IL83" s="68"/>
      <c r="IM83" s="68"/>
      <c r="IN83" s="68"/>
      <c r="IO83" s="68"/>
      <c r="IP83" s="68"/>
      <c r="IQ83" s="68"/>
      <c r="IR83" s="68"/>
      <c r="IS83" s="68"/>
      <c r="IT83" s="68"/>
      <c r="IU83" s="68"/>
      <c r="IV83" s="68"/>
      <c r="IW83" s="68"/>
      <c r="IX83" s="68"/>
      <c r="IY83" s="68"/>
      <c r="IZ83" s="68"/>
    </row>
    <row r="84" spans="1:260" ht="15.75" customHeight="1">
      <c r="A84" s="147"/>
      <c r="B84" s="94" t="str">
        <f t="shared" si="27"/>
        <v/>
      </c>
      <c r="C84" s="94" t="str">
        <f t="shared" si="27"/>
        <v/>
      </c>
      <c r="D84" s="94" t="str">
        <f t="shared" si="27"/>
        <v/>
      </c>
      <c r="E84" s="96"/>
      <c r="F84" s="97" t="str">
        <f>IF(E84="","",VLOOKUP(E84,報名總表及收費!$I$29:$L$140,4))</f>
        <v/>
      </c>
      <c r="G84" s="98"/>
      <c r="H84" s="99" t="str">
        <f t="shared" ca="1" si="3"/>
        <v/>
      </c>
      <c r="I84" s="100"/>
      <c r="J84" s="99" t="str">
        <f t="shared" si="4"/>
        <v/>
      </c>
      <c r="K84" s="52"/>
      <c r="L84" s="52"/>
      <c r="M84" s="52"/>
      <c r="N84" s="68"/>
      <c r="O84" s="68"/>
      <c r="P84" s="68"/>
      <c r="Q84" s="101" t="str">
        <f t="shared" ca="1" si="6"/>
        <v/>
      </c>
      <c r="R84" s="71" t="str">
        <f t="shared" si="7"/>
        <v/>
      </c>
      <c r="S84" s="71" t="e">
        <f t="shared" si="8"/>
        <v>#N/A</v>
      </c>
      <c r="T84" s="63" t="str">
        <f t="shared" si="9"/>
        <v/>
      </c>
      <c r="U84" s="68" t="e">
        <f t="shared" si="10"/>
        <v>#N/A</v>
      </c>
      <c r="V84" s="68"/>
      <c r="W84" s="68"/>
      <c r="X84" s="68"/>
      <c r="Y84" s="68"/>
      <c r="Z84" s="68"/>
      <c r="AA84" s="68"/>
      <c r="AB84" s="68"/>
      <c r="AC84" s="68"/>
      <c r="AD84" s="68"/>
      <c r="AE84" s="68"/>
      <c r="AF84" s="68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  <c r="BC84" s="68"/>
      <c r="BD84" s="68"/>
      <c r="BE84" s="68"/>
      <c r="BF84" s="68"/>
      <c r="BG84" s="68"/>
      <c r="BH84" s="68"/>
      <c r="BI84" s="68"/>
      <c r="BJ84" s="68"/>
      <c r="BK84" s="68"/>
      <c r="BL84" s="68"/>
      <c r="BM84" s="68"/>
      <c r="BN84" s="68"/>
      <c r="BO84" s="68"/>
      <c r="BP84" s="68"/>
      <c r="BQ84" s="68"/>
      <c r="BR84" s="68"/>
      <c r="BS84" s="68"/>
      <c r="BT84" s="68"/>
      <c r="BU84" s="68"/>
      <c r="BV84" s="68"/>
      <c r="BW84" s="68"/>
      <c r="BX84" s="68"/>
      <c r="BY84" s="68"/>
      <c r="BZ84" s="68"/>
      <c r="CA84" s="68"/>
      <c r="CB84" s="68"/>
      <c r="CC84" s="68"/>
      <c r="CD84" s="68"/>
      <c r="CE84" s="68"/>
      <c r="CF84" s="68"/>
      <c r="CG84" s="68"/>
      <c r="CH84" s="68"/>
      <c r="CI84" s="68"/>
      <c r="CJ84" s="68"/>
      <c r="CK84" s="68"/>
      <c r="CL84" s="68"/>
      <c r="CM84" s="68"/>
      <c r="CN84" s="68"/>
      <c r="CO84" s="68"/>
      <c r="CP84" s="68"/>
      <c r="CQ84" s="68"/>
      <c r="CR84" s="68"/>
      <c r="CS84" s="68"/>
      <c r="CT84" s="68"/>
      <c r="CU84" s="68"/>
      <c r="CV84" s="68"/>
      <c r="CW84" s="68"/>
      <c r="CX84" s="68"/>
      <c r="CY84" s="68"/>
      <c r="CZ84" s="68"/>
      <c r="DA84" s="68"/>
      <c r="DB84" s="68"/>
      <c r="DC84" s="68"/>
      <c r="DD84" s="68"/>
      <c r="DE84" s="68"/>
      <c r="DF84" s="68"/>
      <c r="DG84" s="68"/>
      <c r="DH84" s="68"/>
      <c r="DI84" s="68"/>
      <c r="DJ84" s="68"/>
      <c r="DK84" s="68"/>
      <c r="DL84" s="68"/>
      <c r="DM84" s="68"/>
      <c r="DN84" s="68"/>
      <c r="DO84" s="68"/>
      <c r="DP84" s="68"/>
      <c r="DQ84" s="68"/>
      <c r="DR84" s="68"/>
      <c r="DS84" s="68"/>
      <c r="DT84" s="68"/>
      <c r="DU84" s="68"/>
      <c r="DV84" s="68"/>
      <c r="DW84" s="68"/>
      <c r="DX84" s="68"/>
      <c r="DY84" s="68"/>
      <c r="DZ84" s="68"/>
      <c r="EA84" s="68"/>
      <c r="EB84" s="68"/>
      <c r="EC84" s="68"/>
      <c r="ED84" s="68"/>
      <c r="EE84" s="68"/>
      <c r="EF84" s="68"/>
      <c r="EG84" s="68"/>
      <c r="EH84" s="68"/>
      <c r="EI84" s="68"/>
      <c r="EJ84" s="68"/>
      <c r="EK84" s="68"/>
      <c r="EL84" s="68"/>
      <c r="EM84" s="68"/>
      <c r="EN84" s="68"/>
      <c r="EO84" s="68"/>
      <c r="EP84" s="68"/>
      <c r="EQ84" s="68"/>
      <c r="ER84" s="68"/>
      <c r="ES84" s="68"/>
      <c r="ET84" s="68"/>
      <c r="EU84" s="68"/>
      <c r="EV84" s="68"/>
      <c r="EW84" s="68"/>
      <c r="EX84" s="68"/>
      <c r="EY84" s="68"/>
      <c r="EZ84" s="68"/>
      <c r="FA84" s="68"/>
      <c r="FB84" s="68"/>
      <c r="FC84" s="68"/>
      <c r="FD84" s="68"/>
      <c r="FE84" s="68"/>
      <c r="FF84" s="68"/>
      <c r="FG84" s="68"/>
      <c r="FH84" s="68"/>
      <c r="FI84" s="68"/>
      <c r="FJ84" s="68"/>
      <c r="FK84" s="68"/>
      <c r="FL84" s="68"/>
      <c r="FM84" s="68"/>
      <c r="FN84" s="68"/>
      <c r="FO84" s="68"/>
      <c r="FP84" s="68"/>
      <c r="FQ84" s="68"/>
      <c r="FR84" s="68"/>
      <c r="FS84" s="68"/>
      <c r="FT84" s="68"/>
      <c r="FU84" s="68"/>
      <c r="FV84" s="68"/>
      <c r="FW84" s="68"/>
      <c r="FX84" s="68"/>
      <c r="FY84" s="68"/>
      <c r="FZ84" s="68"/>
      <c r="GA84" s="68"/>
      <c r="GB84" s="68"/>
      <c r="GC84" s="68"/>
      <c r="GD84" s="68"/>
      <c r="GE84" s="68"/>
      <c r="GF84" s="68"/>
      <c r="GG84" s="68"/>
      <c r="GH84" s="68"/>
      <c r="GI84" s="68"/>
      <c r="GJ84" s="68"/>
      <c r="GK84" s="68"/>
      <c r="GL84" s="68"/>
      <c r="GM84" s="68"/>
      <c r="GN84" s="68"/>
      <c r="GO84" s="68"/>
      <c r="GP84" s="68"/>
      <c r="GQ84" s="68"/>
      <c r="GR84" s="68"/>
      <c r="GS84" s="68"/>
      <c r="GT84" s="68"/>
      <c r="GU84" s="68"/>
      <c r="GV84" s="68"/>
      <c r="GW84" s="68"/>
      <c r="GX84" s="68"/>
      <c r="GY84" s="68"/>
      <c r="GZ84" s="68"/>
      <c r="HA84" s="68"/>
      <c r="HB84" s="68"/>
      <c r="HC84" s="68"/>
      <c r="HD84" s="68"/>
      <c r="HE84" s="68"/>
      <c r="HF84" s="68"/>
      <c r="HG84" s="68"/>
      <c r="HH84" s="68"/>
      <c r="HI84" s="68"/>
      <c r="HJ84" s="68"/>
      <c r="HK84" s="68"/>
      <c r="HL84" s="68"/>
      <c r="HM84" s="68"/>
      <c r="HN84" s="68"/>
      <c r="HO84" s="68"/>
      <c r="HP84" s="68"/>
      <c r="HQ84" s="68"/>
      <c r="HR84" s="68"/>
      <c r="HS84" s="68"/>
      <c r="HT84" s="68"/>
      <c r="HU84" s="68"/>
      <c r="HV84" s="68"/>
      <c r="HW84" s="68"/>
      <c r="HX84" s="68"/>
      <c r="HY84" s="68"/>
      <c r="HZ84" s="68"/>
      <c r="IA84" s="68"/>
      <c r="IB84" s="68"/>
      <c r="IC84" s="68"/>
      <c r="ID84" s="68"/>
      <c r="IE84" s="68"/>
      <c r="IF84" s="68"/>
      <c r="IG84" s="68"/>
      <c r="IH84" s="68"/>
      <c r="II84" s="68"/>
      <c r="IJ84" s="68"/>
      <c r="IK84" s="68"/>
      <c r="IL84" s="68"/>
      <c r="IM84" s="68"/>
      <c r="IN84" s="68"/>
      <c r="IO84" s="68"/>
      <c r="IP84" s="68"/>
      <c r="IQ84" s="68"/>
      <c r="IR84" s="68"/>
      <c r="IS84" s="68"/>
      <c r="IT84" s="68"/>
      <c r="IU84" s="68"/>
      <c r="IV84" s="68"/>
      <c r="IW84" s="68"/>
      <c r="IX84" s="68"/>
      <c r="IY84" s="68"/>
      <c r="IZ84" s="68"/>
    </row>
    <row r="85" spans="1:260" ht="15.75" customHeight="1">
      <c r="A85" s="148" t="s">
        <v>37</v>
      </c>
      <c r="B85" s="104"/>
      <c r="C85" s="104"/>
      <c r="D85" s="104"/>
      <c r="E85" s="112"/>
      <c r="F85" s="105" t="str">
        <f>IF(E85="","",VLOOKUP(E85,報名總表及收費!$I$29:$L$140,4))</f>
        <v/>
      </c>
      <c r="G85" s="109"/>
      <c r="H85" s="107" t="str">
        <f t="shared" ca="1" si="3"/>
        <v/>
      </c>
      <c r="I85" s="108"/>
      <c r="J85" s="107" t="str">
        <f t="shared" si="4"/>
        <v/>
      </c>
      <c r="K85" s="52"/>
      <c r="L85" s="52"/>
      <c r="M85" s="52"/>
      <c r="N85" s="68"/>
      <c r="O85" s="68"/>
      <c r="P85" s="68"/>
      <c r="Q85" s="101" t="str">
        <f t="shared" ca="1" si="6"/>
        <v/>
      </c>
      <c r="R85" s="71" t="str">
        <f t="shared" si="7"/>
        <v/>
      </c>
      <c r="S85" s="71" t="str">
        <f t="shared" si="8"/>
        <v/>
      </c>
      <c r="T85" s="63" t="str">
        <f t="shared" si="9"/>
        <v/>
      </c>
      <c r="U85" s="68" t="str">
        <f t="shared" si="10"/>
        <v/>
      </c>
      <c r="V85" s="68"/>
      <c r="W85" s="68"/>
      <c r="X85" s="68"/>
      <c r="Y85" s="68"/>
      <c r="Z85" s="68"/>
      <c r="AA85" s="68"/>
      <c r="AB85" s="68"/>
      <c r="AC85" s="68"/>
      <c r="AD85" s="68"/>
      <c r="AE85" s="68"/>
      <c r="AF85" s="68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  <c r="BC85" s="68"/>
      <c r="BD85" s="68"/>
      <c r="BE85" s="68"/>
      <c r="BF85" s="68"/>
      <c r="BG85" s="68"/>
      <c r="BH85" s="68"/>
      <c r="BI85" s="68"/>
      <c r="BJ85" s="68"/>
      <c r="BK85" s="68"/>
      <c r="BL85" s="68"/>
      <c r="BM85" s="68"/>
      <c r="BN85" s="68"/>
      <c r="BO85" s="68"/>
      <c r="BP85" s="68"/>
      <c r="BQ85" s="68"/>
      <c r="BR85" s="68"/>
      <c r="BS85" s="68"/>
      <c r="BT85" s="68"/>
      <c r="BU85" s="68"/>
      <c r="BV85" s="68"/>
      <c r="BW85" s="68"/>
      <c r="BX85" s="68"/>
      <c r="BY85" s="68"/>
      <c r="BZ85" s="68"/>
      <c r="CA85" s="68"/>
      <c r="CB85" s="68"/>
      <c r="CC85" s="68"/>
      <c r="CD85" s="68"/>
      <c r="CE85" s="68"/>
      <c r="CF85" s="68"/>
      <c r="CG85" s="68"/>
      <c r="CH85" s="68"/>
      <c r="CI85" s="68"/>
      <c r="CJ85" s="68"/>
      <c r="CK85" s="68"/>
      <c r="CL85" s="68"/>
      <c r="CM85" s="68"/>
      <c r="CN85" s="68"/>
      <c r="CO85" s="68"/>
      <c r="CP85" s="68"/>
      <c r="CQ85" s="68"/>
      <c r="CR85" s="68"/>
      <c r="CS85" s="68"/>
      <c r="CT85" s="68"/>
      <c r="CU85" s="68"/>
      <c r="CV85" s="68"/>
      <c r="CW85" s="68"/>
      <c r="CX85" s="68"/>
      <c r="CY85" s="68"/>
      <c r="CZ85" s="68"/>
      <c r="DA85" s="68"/>
      <c r="DB85" s="68"/>
      <c r="DC85" s="68"/>
      <c r="DD85" s="68"/>
      <c r="DE85" s="68"/>
      <c r="DF85" s="68"/>
      <c r="DG85" s="68"/>
      <c r="DH85" s="68"/>
      <c r="DI85" s="68"/>
      <c r="DJ85" s="68"/>
      <c r="DK85" s="68"/>
      <c r="DL85" s="68"/>
      <c r="DM85" s="68"/>
      <c r="DN85" s="68"/>
      <c r="DO85" s="68"/>
      <c r="DP85" s="68"/>
      <c r="DQ85" s="68"/>
      <c r="DR85" s="68"/>
      <c r="DS85" s="68"/>
      <c r="DT85" s="68"/>
      <c r="DU85" s="68"/>
      <c r="DV85" s="68"/>
      <c r="DW85" s="68"/>
      <c r="DX85" s="68"/>
      <c r="DY85" s="68"/>
      <c r="DZ85" s="68"/>
      <c r="EA85" s="68"/>
      <c r="EB85" s="68"/>
      <c r="EC85" s="68"/>
      <c r="ED85" s="68"/>
      <c r="EE85" s="68"/>
      <c r="EF85" s="68"/>
      <c r="EG85" s="68"/>
      <c r="EH85" s="68"/>
      <c r="EI85" s="68"/>
      <c r="EJ85" s="68"/>
      <c r="EK85" s="68"/>
      <c r="EL85" s="68"/>
      <c r="EM85" s="68"/>
      <c r="EN85" s="68"/>
      <c r="EO85" s="68"/>
      <c r="EP85" s="68"/>
      <c r="EQ85" s="68"/>
      <c r="ER85" s="68"/>
      <c r="ES85" s="68"/>
      <c r="ET85" s="68"/>
      <c r="EU85" s="68"/>
      <c r="EV85" s="68"/>
      <c r="EW85" s="68"/>
      <c r="EX85" s="68"/>
      <c r="EY85" s="68"/>
      <c r="EZ85" s="68"/>
      <c r="FA85" s="68"/>
      <c r="FB85" s="68"/>
      <c r="FC85" s="68"/>
      <c r="FD85" s="68"/>
      <c r="FE85" s="68"/>
      <c r="FF85" s="68"/>
      <c r="FG85" s="68"/>
      <c r="FH85" s="68"/>
      <c r="FI85" s="68"/>
      <c r="FJ85" s="68"/>
      <c r="FK85" s="68"/>
      <c r="FL85" s="68"/>
      <c r="FM85" s="68"/>
      <c r="FN85" s="68"/>
      <c r="FO85" s="68"/>
      <c r="FP85" s="68"/>
      <c r="FQ85" s="68"/>
      <c r="FR85" s="68"/>
      <c r="FS85" s="68"/>
      <c r="FT85" s="68"/>
      <c r="FU85" s="68"/>
      <c r="FV85" s="68"/>
      <c r="FW85" s="68"/>
      <c r="FX85" s="68"/>
      <c r="FY85" s="68"/>
      <c r="FZ85" s="68"/>
      <c r="GA85" s="68"/>
      <c r="GB85" s="68"/>
      <c r="GC85" s="68"/>
      <c r="GD85" s="68"/>
      <c r="GE85" s="68"/>
      <c r="GF85" s="68"/>
      <c r="GG85" s="68"/>
      <c r="GH85" s="68"/>
      <c r="GI85" s="68"/>
      <c r="GJ85" s="68"/>
      <c r="GK85" s="68"/>
      <c r="GL85" s="68"/>
      <c r="GM85" s="68"/>
      <c r="GN85" s="68"/>
      <c r="GO85" s="68"/>
      <c r="GP85" s="68"/>
      <c r="GQ85" s="68"/>
      <c r="GR85" s="68"/>
      <c r="GS85" s="68"/>
      <c r="GT85" s="68"/>
      <c r="GU85" s="68"/>
      <c r="GV85" s="68"/>
      <c r="GW85" s="68"/>
      <c r="GX85" s="68"/>
      <c r="GY85" s="68"/>
      <c r="GZ85" s="68"/>
      <c r="HA85" s="68"/>
      <c r="HB85" s="68"/>
      <c r="HC85" s="68"/>
      <c r="HD85" s="68"/>
      <c r="HE85" s="68"/>
      <c r="HF85" s="68"/>
      <c r="HG85" s="68"/>
      <c r="HH85" s="68"/>
      <c r="HI85" s="68"/>
      <c r="HJ85" s="68"/>
      <c r="HK85" s="68"/>
      <c r="HL85" s="68"/>
      <c r="HM85" s="68"/>
      <c r="HN85" s="68"/>
      <c r="HO85" s="68"/>
      <c r="HP85" s="68"/>
      <c r="HQ85" s="68"/>
      <c r="HR85" s="68"/>
      <c r="HS85" s="68"/>
      <c r="HT85" s="68"/>
      <c r="HU85" s="68"/>
      <c r="HV85" s="68"/>
      <c r="HW85" s="68"/>
      <c r="HX85" s="68"/>
      <c r="HY85" s="68"/>
      <c r="HZ85" s="68"/>
      <c r="IA85" s="68"/>
      <c r="IB85" s="68"/>
      <c r="IC85" s="68"/>
      <c r="ID85" s="68"/>
      <c r="IE85" s="68"/>
      <c r="IF85" s="68"/>
      <c r="IG85" s="68"/>
      <c r="IH85" s="68"/>
      <c r="II85" s="68"/>
      <c r="IJ85" s="68"/>
      <c r="IK85" s="68"/>
      <c r="IL85" s="68"/>
      <c r="IM85" s="68"/>
      <c r="IN85" s="68"/>
      <c r="IO85" s="68"/>
      <c r="IP85" s="68"/>
      <c r="IQ85" s="68"/>
      <c r="IR85" s="68"/>
      <c r="IS85" s="68"/>
      <c r="IT85" s="68"/>
      <c r="IU85" s="68"/>
      <c r="IV85" s="68"/>
      <c r="IW85" s="68"/>
      <c r="IX85" s="68"/>
      <c r="IY85" s="68"/>
      <c r="IZ85" s="68"/>
    </row>
    <row r="86" spans="1:260" ht="15.75" customHeight="1">
      <c r="A86" s="148"/>
      <c r="B86" s="103" t="str">
        <f t="shared" ref="B86:D88" si="28">IF(B85=0,"",B85)</f>
        <v/>
      </c>
      <c r="C86" s="103" t="str">
        <f t="shared" si="28"/>
        <v/>
      </c>
      <c r="D86" s="103" t="str">
        <f t="shared" si="28"/>
        <v/>
      </c>
      <c r="E86" s="112"/>
      <c r="F86" s="105" t="str">
        <f>IF(E86="","",VLOOKUP(E86,報名總表及收費!$I$29:$L$140,4))</f>
        <v/>
      </c>
      <c r="G86" s="109"/>
      <c r="H86" s="107" t="str">
        <f t="shared" ca="1" si="3"/>
        <v/>
      </c>
      <c r="I86" s="108"/>
      <c r="J86" s="107" t="str">
        <f t="shared" si="4"/>
        <v/>
      </c>
      <c r="K86" s="52"/>
      <c r="L86" s="52"/>
      <c r="M86" s="52"/>
      <c r="N86" s="68"/>
      <c r="O86" s="68"/>
      <c r="P86" s="68"/>
      <c r="Q86" s="101" t="str">
        <f t="shared" ca="1" si="6"/>
        <v/>
      </c>
      <c r="R86" s="71" t="str">
        <f t="shared" si="7"/>
        <v/>
      </c>
      <c r="S86" s="71" t="e">
        <f t="shared" si="8"/>
        <v>#N/A</v>
      </c>
      <c r="T86" s="63" t="str">
        <f t="shared" si="9"/>
        <v/>
      </c>
      <c r="U86" s="68" t="e">
        <f t="shared" si="10"/>
        <v>#N/A</v>
      </c>
      <c r="V86" s="68"/>
      <c r="W86" s="68"/>
      <c r="X86" s="68"/>
      <c r="Y86" s="68"/>
      <c r="Z86" s="68"/>
      <c r="AA86" s="68"/>
      <c r="AB86" s="68"/>
      <c r="AC86" s="68"/>
      <c r="AD86" s="68"/>
      <c r="AE86" s="68"/>
      <c r="AF86" s="68"/>
      <c r="AG86" s="68"/>
      <c r="AH86" s="68"/>
      <c r="AI86" s="68"/>
      <c r="AJ86" s="68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  <c r="BC86" s="68"/>
      <c r="BD86" s="68"/>
      <c r="BE86" s="68"/>
      <c r="BF86" s="68"/>
      <c r="BG86" s="68"/>
      <c r="BH86" s="68"/>
      <c r="BI86" s="68"/>
      <c r="BJ86" s="68"/>
      <c r="BK86" s="68"/>
      <c r="BL86" s="68"/>
      <c r="BM86" s="68"/>
      <c r="BN86" s="68"/>
      <c r="BO86" s="68"/>
      <c r="BP86" s="68"/>
      <c r="BQ86" s="68"/>
      <c r="BR86" s="68"/>
      <c r="BS86" s="68"/>
      <c r="BT86" s="68"/>
      <c r="BU86" s="68"/>
      <c r="BV86" s="68"/>
      <c r="BW86" s="68"/>
      <c r="BX86" s="68"/>
      <c r="BY86" s="68"/>
      <c r="BZ86" s="68"/>
      <c r="CA86" s="68"/>
      <c r="CB86" s="68"/>
      <c r="CC86" s="68"/>
      <c r="CD86" s="68"/>
      <c r="CE86" s="68"/>
      <c r="CF86" s="68"/>
      <c r="CG86" s="68"/>
      <c r="CH86" s="68"/>
      <c r="CI86" s="68"/>
      <c r="CJ86" s="68"/>
      <c r="CK86" s="68"/>
      <c r="CL86" s="68"/>
      <c r="CM86" s="68"/>
      <c r="CN86" s="68"/>
      <c r="CO86" s="68"/>
      <c r="CP86" s="68"/>
      <c r="CQ86" s="68"/>
      <c r="CR86" s="68"/>
      <c r="CS86" s="68"/>
      <c r="CT86" s="68"/>
      <c r="CU86" s="68"/>
      <c r="CV86" s="68"/>
      <c r="CW86" s="68"/>
      <c r="CX86" s="68"/>
      <c r="CY86" s="68"/>
      <c r="CZ86" s="68"/>
      <c r="DA86" s="68"/>
      <c r="DB86" s="68"/>
      <c r="DC86" s="68"/>
      <c r="DD86" s="68"/>
      <c r="DE86" s="68"/>
      <c r="DF86" s="68"/>
      <c r="DG86" s="68"/>
      <c r="DH86" s="68"/>
      <c r="DI86" s="68"/>
      <c r="DJ86" s="68"/>
      <c r="DK86" s="68"/>
      <c r="DL86" s="68"/>
      <c r="DM86" s="68"/>
      <c r="DN86" s="68"/>
      <c r="DO86" s="68"/>
      <c r="DP86" s="68"/>
      <c r="DQ86" s="68"/>
      <c r="DR86" s="68"/>
      <c r="DS86" s="68"/>
      <c r="DT86" s="68"/>
      <c r="DU86" s="68"/>
      <c r="DV86" s="68"/>
      <c r="DW86" s="68"/>
      <c r="DX86" s="68"/>
      <c r="DY86" s="68"/>
      <c r="DZ86" s="68"/>
      <c r="EA86" s="68"/>
      <c r="EB86" s="68"/>
      <c r="EC86" s="68"/>
      <c r="ED86" s="68"/>
      <c r="EE86" s="68"/>
      <c r="EF86" s="68"/>
      <c r="EG86" s="68"/>
      <c r="EH86" s="68"/>
      <c r="EI86" s="68"/>
      <c r="EJ86" s="68"/>
      <c r="EK86" s="68"/>
      <c r="EL86" s="68"/>
      <c r="EM86" s="68"/>
      <c r="EN86" s="68"/>
      <c r="EO86" s="68"/>
      <c r="EP86" s="68"/>
      <c r="EQ86" s="68"/>
      <c r="ER86" s="68"/>
      <c r="ES86" s="68"/>
      <c r="ET86" s="68"/>
      <c r="EU86" s="68"/>
      <c r="EV86" s="68"/>
      <c r="EW86" s="68"/>
      <c r="EX86" s="68"/>
      <c r="EY86" s="68"/>
      <c r="EZ86" s="68"/>
      <c r="FA86" s="68"/>
      <c r="FB86" s="68"/>
      <c r="FC86" s="68"/>
      <c r="FD86" s="68"/>
      <c r="FE86" s="68"/>
      <c r="FF86" s="68"/>
      <c r="FG86" s="68"/>
      <c r="FH86" s="68"/>
      <c r="FI86" s="68"/>
      <c r="FJ86" s="68"/>
      <c r="FK86" s="68"/>
      <c r="FL86" s="68"/>
      <c r="FM86" s="68"/>
      <c r="FN86" s="68"/>
      <c r="FO86" s="68"/>
      <c r="FP86" s="68"/>
      <c r="FQ86" s="68"/>
      <c r="FR86" s="68"/>
      <c r="FS86" s="68"/>
      <c r="FT86" s="68"/>
      <c r="FU86" s="68"/>
      <c r="FV86" s="68"/>
      <c r="FW86" s="68"/>
      <c r="FX86" s="68"/>
      <c r="FY86" s="68"/>
      <c r="FZ86" s="68"/>
      <c r="GA86" s="68"/>
      <c r="GB86" s="68"/>
      <c r="GC86" s="68"/>
      <c r="GD86" s="68"/>
      <c r="GE86" s="68"/>
      <c r="GF86" s="68"/>
      <c r="GG86" s="68"/>
      <c r="GH86" s="68"/>
      <c r="GI86" s="68"/>
      <c r="GJ86" s="68"/>
      <c r="GK86" s="68"/>
      <c r="GL86" s="68"/>
      <c r="GM86" s="68"/>
      <c r="GN86" s="68"/>
      <c r="GO86" s="68"/>
      <c r="GP86" s="68"/>
      <c r="GQ86" s="68"/>
      <c r="GR86" s="68"/>
      <c r="GS86" s="68"/>
      <c r="GT86" s="68"/>
      <c r="GU86" s="68"/>
      <c r="GV86" s="68"/>
      <c r="GW86" s="68"/>
      <c r="GX86" s="68"/>
      <c r="GY86" s="68"/>
      <c r="GZ86" s="68"/>
      <c r="HA86" s="68"/>
      <c r="HB86" s="68"/>
      <c r="HC86" s="68"/>
      <c r="HD86" s="68"/>
      <c r="HE86" s="68"/>
      <c r="HF86" s="68"/>
      <c r="HG86" s="68"/>
      <c r="HH86" s="68"/>
      <c r="HI86" s="68"/>
      <c r="HJ86" s="68"/>
      <c r="HK86" s="68"/>
      <c r="HL86" s="68"/>
      <c r="HM86" s="68"/>
      <c r="HN86" s="68"/>
      <c r="HO86" s="68"/>
      <c r="HP86" s="68"/>
      <c r="HQ86" s="68"/>
      <c r="HR86" s="68"/>
      <c r="HS86" s="68"/>
      <c r="HT86" s="68"/>
      <c r="HU86" s="68"/>
      <c r="HV86" s="68"/>
      <c r="HW86" s="68"/>
      <c r="HX86" s="68"/>
      <c r="HY86" s="68"/>
      <c r="HZ86" s="68"/>
      <c r="IA86" s="68"/>
      <c r="IB86" s="68"/>
      <c r="IC86" s="68"/>
      <c r="ID86" s="68"/>
      <c r="IE86" s="68"/>
      <c r="IF86" s="68"/>
      <c r="IG86" s="68"/>
      <c r="IH86" s="68"/>
      <c r="II86" s="68"/>
      <c r="IJ86" s="68"/>
      <c r="IK86" s="68"/>
      <c r="IL86" s="68"/>
      <c r="IM86" s="68"/>
      <c r="IN86" s="68"/>
      <c r="IO86" s="68"/>
      <c r="IP86" s="68"/>
      <c r="IQ86" s="68"/>
      <c r="IR86" s="68"/>
      <c r="IS86" s="68"/>
      <c r="IT86" s="68"/>
      <c r="IU86" s="68"/>
      <c r="IV86" s="68"/>
      <c r="IW86" s="68"/>
      <c r="IX86" s="68"/>
      <c r="IY86" s="68"/>
      <c r="IZ86" s="68"/>
    </row>
    <row r="87" spans="1:260" ht="15.75" customHeight="1">
      <c r="A87" s="148"/>
      <c r="B87" s="103" t="str">
        <f t="shared" si="28"/>
        <v/>
      </c>
      <c r="C87" s="103" t="str">
        <f t="shared" si="28"/>
        <v/>
      </c>
      <c r="D87" s="103" t="str">
        <f t="shared" si="28"/>
        <v/>
      </c>
      <c r="E87" s="112"/>
      <c r="F87" s="105" t="str">
        <f>IF(E87="","",VLOOKUP(E87,報名總表及收費!$I$29:$L$140,4))</f>
        <v/>
      </c>
      <c r="G87" s="109"/>
      <c r="H87" s="107" t="str">
        <f t="shared" ca="1" si="3"/>
        <v/>
      </c>
      <c r="I87" s="108"/>
      <c r="J87" s="107" t="str">
        <f t="shared" si="4"/>
        <v/>
      </c>
      <c r="K87" s="52"/>
      <c r="L87" s="52"/>
      <c r="M87" s="52"/>
      <c r="N87" s="68"/>
      <c r="O87" s="68"/>
      <c r="P87" s="68"/>
      <c r="Q87" s="101" t="str">
        <f t="shared" ca="1" si="6"/>
        <v/>
      </c>
      <c r="R87" s="71" t="str">
        <f t="shared" si="7"/>
        <v/>
      </c>
      <c r="S87" s="71" t="e">
        <f t="shared" si="8"/>
        <v>#N/A</v>
      </c>
      <c r="T87" s="63" t="str">
        <f t="shared" si="9"/>
        <v/>
      </c>
      <c r="U87" s="68" t="e">
        <f t="shared" si="10"/>
        <v>#N/A</v>
      </c>
      <c r="V87" s="68"/>
      <c r="W87" s="68"/>
      <c r="X87" s="68"/>
      <c r="Y87" s="68"/>
      <c r="Z87" s="68"/>
      <c r="AA87" s="68"/>
      <c r="AB87" s="68"/>
      <c r="AC87" s="68"/>
      <c r="AD87" s="68"/>
      <c r="AE87" s="68"/>
      <c r="AF87" s="68"/>
      <c r="AG87" s="68"/>
      <c r="AH87" s="68"/>
      <c r="AI87" s="68"/>
      <c r="AJ87" s="68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  <c r="BC87" s="68"/>
      <c r="BD87" s="68"/>
      <c r="BE87" s="68"/>
      <c r="BF87" s="68"/>
      <c r="BG87" s="68"/>
      <c r="BH87" s="68"/>
      <c r="BI87" s="68"/>
      <c r="BJ87" s="68"/>
      <c r="BK87" s="68"/>
      <c r="BL87" s="68"/>
      <c r="BM87" s="68"/>
      <c r="BN87" s="68"/>
      <c r="BO87" s="68"/>
      <c r="BP87" s="68"/>
      <c r="BQ87" s="68"/>
      <c r="BR87" s="68"/>
      <c r="BS87" s="68"/>
      <c r="BT87" s="68"/>
      <c r="BU87" s="68"/>
      <c r="BV87" s="68"/>
      <c r="BW87" s="68"/>
      <c r="BX87" s="68"/>
      <c r="BY87" s="68"/>
      <c r="BZ87" s="68"/>
      <c r="CA87" s="68"/>
      <c r="CB87" s="68"/>
      <c r="CC87" s="68"/>
      <c r="CD87" s="68"/>
      <c r="CE87" s="68"/>
      <c r="CF87" s="68"/>
      <c r="CG87" s="68"/>
      <c r="CH87" s="68"/>
      <c r="CI87" s="68"/>
      <c r="CJ87" s="68"/>
      <c r="CK87" s="68"/>
      <c r="CL87" s="68"/>
      <c r="CM87" s="68"/>
      <c r="CN87" s="68"/>
      <c r="CO87" s="68"/>
      <c r="CP87" s="68"/>
      <c r="CQ87" s="68"/>
      <c r="CR87" s="68"/>
      <c r="CS87" s="68"/>
      <c r="CT87" s="68"/>
      <c r="CU87" s="68"/>
      <c r="CV87" s="68"/>
      <c r="CW87" s="68"/>
      <c r="CX87" s="68"/>
      <c r="CY87" s="68"/>
      <c r="CZ87" s="68"/>
      <c r="DA87" s="68"/>
      <c r="DB87" s="68"/>
      <c r="DC87" s="68"/>
      <c r="DD87" s="68"/>
      <c r="DE87" s="68"/>
      <c r="DF87" s="68"/>
      <c r="DG87" s="68"/>
      <c r="DH87" s="68"/>
      <c r="DI87" s="68"/>
      <c r="DJ87" s="68"/>
      <c r="DK87" s="68"/>
      <c r="DL87" s="68"/>
      <c r="DM87" s="68"/>
      <c r="DN87" s="68"/>
      <c r="DO87" s="68"/>
      <c r="DP87" s="68"/>
      <c r="DQ87" s="68"/>
      <c r="DR87" s="68"/>
      <c r="DS87" s="68"/>
      <c r="DT87" s="68"/>
      <c r="DU87" s="68"/>
      <c r="DV87" s="68"/>
      <c r="DW87" s="68"/>
      <c r="DX87" s="68"/>
      <c r="DY87" s="68"/>
      <c r="DZ87" s="68"/>
      <c r="EA87" s="68"/>
      <c r="EB87" s="68"/>
      <c r="EC87" s="68"/>
      <c r="ED87" s="68"/>
      <c r="EE87" s="68"/>
      <c r="EF87" s="68"/>
      <c r="EG87" s="68"/>
      <c r="EH87" s="68"/>
      <c r="EI87" s="68"/>
      <c r="EJ87" s="68"/>
      <c r="EK87" s="68"/>
      <c r="EL87" s="68"/>
      <c r="EM87" s="68"/>
      <c r="EN87" s="68"/>
      <c r="EO87" s="68"/>
      <c r="EP87" s="68"/>
      <c r="EQ87" s="68"/>
      <c r="ER87" s="68"/>
      <c r="ES87" s="68"/>
      <c r="ET87" s="68"/>
      <c r="EU87" s="68"/>
      <c r="EV87" s="68"/>
      <c r="EW87" s="68"/>
      <c r="EX87" s="68"/>
      <c r="EY87" s="68"/>
      <c r="EZ87" s="68"/>
      <c r="FA87" s="68"/>
      <c r="FB87" s="68"/>
      <c r="FC87" s="68"/>
      <c r="FD87" s="68"/>
      <c r="FE87" s="68"/>
      <c r="FF87" s="68"/>
      <c r="FG87" s="68"/>
      <c r="FH87" s="68"/>
      <c r="FI87" s="68"/>
      <c r="FJ87" s="68"/>
      <c r="FK87" s="68"/>
      <c r="FL87" s="68"/>
      <c r="FM87" s="68"/>
      <c r="FN87" s="68"/>
      <c r="FO87" s="68"/>
      <c r="FP87" s="68"/>
      <c r="FQ87" s="68"/>
      <c r="FR87" s="68"/>
      <c r="FS87" s="68"/>
      <c r="FT87" s="68"/>
      <c r="FU87" s="68"/>
      <c r="FV87" s="68"/>
      <c r="FW87" s="68"/>
      <c r="FX87" s="68"/>
      <c r="FY87" s="68"/>
      <c r="FZ87" s="68"/>
      <c r="GA87" s="68"/>
      <c r="GB87" s="68"/>
      <c r="GC87" s="68"/>
      <c r="GD87" s="68"/>
      <c r="GE87" s="68"/>
      <c r="GF87" s="68"/>
      <c r="GG87" s="68"/>
      <c r="GH87" s="68"/>
      <c r="GI87" s="68"/>
      <c r="GJ87" s="68"/>
      <c r="GK87" s="68"/>
      <c r="GL87" s="68"/>
      <c r="GM87" s="68"/>
      <c r="GN87" s="68"/>
      <c r="GO87" s="68"/>
      <c r="GP87" s="68"/>
      <c r="GQ87" s="68"/>
      <c r="GR87" s="68"/>
      <c r="GS87" s="68"/>
      <c r="GT87" s="68"/>
      <c r="GU87" s="68"/>
      <c r="GV87" s="68"/>
      <c r="GW87" s="68"/>
      <c r="GX87" s="68"/>
      <c r="GY87" s="68"/>
      <c r="GZ87" s="68"/>
      <c r="HA87" s="68"/>
      <c r="HB87" s="68"/>
      <c r="HC87" s="68"/>
      <c r="HD87" s="68"/>
      <c r="HE87" s="68"/>
      <c r="HF87" s="68"/>
      <c r="HG87" s="68"/>
      <c r="HH87" s="68"/>
      <c r="HI87" s="68"/>
      <c r="HJ87" s="68"/>
      <c r="HK87" s="68"/>
      <c r="HL87" s="68"/>
      <c r="HM87" s="68"/>
      <c r="HN87" s="68"/>
      <c r="HO87" s="68"/>
      <c r="HP87" s="68"/>
      <c r="HQ87" s="68"/>
      <c r="HR87" s="68"/>
      <c r="HS87" s="68"/>
      <c r="HT87" s="68"/>
      <c r="HU87" s="68"/>
      <c r="HV87" s="68"/>
      <c r="HW87" s="68"/>
      <c r="HX87" s="68"/>
      <c r="HY87" s="68"/>
      <c r="HZ87" s="68"/>
      <c r="IA87" s="68"/>
      <c r="IB87" s="68"/>
      <c r="IC87" s="68"/>
      <c r="ID87" s="68"/>
      <c r="IE87" s="68"/>
      <c r="IF87" s="68"/>
      <c r="IG87" s="68"/>
      <c r="IH87" s="68"/>
      <c r="II87" s="68"/>
      <c r="IJ87" s="68"/>
      <c r="IK87" s="68"/>
      <c r="IL87" s="68"/>
      <c r="IM87" s="68"/>
      <c r="IN87" s="68"/>
      <c r="IO87" s="68"/>
      <c r="IP87" s="68"/>
      <c r="IQ87" s="68"/>
      <c r="IR87" s="68"/>
      <c r="IS87" s="68"/>
      <c r="IT87" s="68"/>
      <c r="IU87" s="68"/>
      <c r="IV87" s="68"/>
      <c r="IW87" s="68"/>
      <c r="IX87" s="68"/>
      <c r="IY87" s="68"/>
      <c r="IZ87" s="68"/>
    </row>
    <row r="88" spans="1:260" ht="15.75" customHeight="1">
      <c r="A88" s="148"/>
      <c r="B88" s="103" t="str">
        <f t="shared" si="28"/>
        <v/>
      </c>
      <c r="C88" s="103" t="str">
        <f t="shared" si="28"/>
        <v/>
      </c>
      <c r="D88" s="103" t="str">
        <f t="shared" si="28"/>
        <v/>
      </c>
      <c r="E88" s="112"/>
      <c r="F88" s="105" t="str">
        <f>IF(E88="","",VLOOKUP(E88,報名總表及收費!$I$29:$L$140,4))</f>
        <v/>
      </c>
      <c r="G88" s="109"/>
      <c r="H88" s="107" t="str">
        <f t="shared" ca="1" si="3"/>
        <v/>
      </c>
      <c r="I88" s="108"/>
      <c r="J88" s="107" t="str">
        <f t="shared" si="4"/>
        <v/>
      </c>
      <c r="K88" s="52"/>
      <c r="L88" s="52"/>
      <c r="M88" s="52"/>
      <c r="N88" s="68"/>
      <c r="O88" s="68"/>
      <c r="P88" s="68"/>
      <c r="Q88" s="101" t="str">
        <f t="shared" ca="1" si="6"/>
        <v/>
      </c>
      <c r="R88" s="71" t="str">
        <f t="shared" si="7"/>
        <v/>
      </c>
      <c r="S88" s="71" t="e">
        <f t="shared" si="8"/>
        <v>#N/A</v>
      </c>
      <c r="T88" s="63" t="str">
        <f t="shared" si="9"/>
        <v/>
      </c>
      <c r="U88" s="68" t="e">
        <f t="shared" si="10"/>
        <v>#N/A</v>
      </c>
      <c r="V88" s="68"/>
      <c r="W88" s="68"/>
      <c r="X88" s="68"/>
      <c r="Y88" s="68"/>
      <c r="Z88" s="68"/>
      <c r="AA88" s="68"/>
      <c r="AB88" s="68"/>
      <c r="AC88" s="68"/>
      <c r="AD88" s="68"/>
      <c r="AE88" s="68"/>
      <c r="AF88" s="68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  <c r="BC88" s="68"/>
      <c r="BD88" s="68"/>
      <c r="BE88" s="68"/>
      <c r="BF88" s="68"/>
      <c r="BG88" s="68"/>
      <c r="BH88" s="68"/>
      <c r="BI88" s="68"/>
      <c r="BJ88" s="68"/>
      <c r="BK88" s="68"/>
      <c r="BL88" s="68"/>
      <c r="BM88" s="68"/>
      <c r="BN88" s="68"/>
      <c r="BO88" s="68"/>
      <c r="BP88" s="68"/>
      <c r="BQ88" s="68"/>
      <c r="BR88" s="68"/>
      <c r="BS88" s="68"/>
      <c r="BT88" s="68"/>
      <c r="BU88" s="68"/>
      <c r="BV88" s="68"/>
      <c r="BW88" s="68"/>
      <c r="BX88" s="68"/>
      <c r="BY88" s="68"/>
      <c r="BZ88" s="68"/>
      <c r="CA88" s="68"/>
      <c r="CB88" s="68"/>
      <c r="CC88" s="68"/>
      <c r="CD88" s="68"/>
      <c r="CE88" s="68"/>
      <c r="CF88" s="68"/>
      <c r="CG88" s="68"/>
      <c r="CH88" s="68"/>
      <c r="CI88" s="68"/>
      <c r="CJ88" s="68"/>
      <c r="CK88" s="68"/>
      <c r="CL88" s="68"/>
      <c r="CM88" s="68"/>
      <c r="CN88" s="68"/>
      <c r="CO88" s="68"/>
      <c r="CP88" s="68"/>
      <c r="CQ88" s="68"/>
      <c r="CR88" s="68"/>
      <c r="CS88" s="68"/>
      <c r="CT88" s="68"/>
      <c r="CU88" s="68"/>
      <c r="CV88" s="68"/>
      <c r="CW88" s="68"/>
      <c r="CX88" s="68"/>
      <c r="CY88" s="68"/>
      <c r="CZ88" s="68"/>
      <c r="DA88" s="68"/>
      <c r="DB88" s="68"/>
      <c r="DC88" s="68"/>
      <c r="DD88" s="68"/>
      <c r="DE88" s="68"/>
      <c r="DF88" s="68"/>
      <c r="DG88" s="68"/>
      <c r="DH88" s="68"/>
      <c r="DI88" s="68"/>
      <c r="DJ88" s="68"/>
      <c r="DK88" s="68"/>
      <c r="DL88" s="68"/>
      <c r="DM88" s="68"/>
      <c r="DN88" s="68"/>
      <c r="DO88" s="68"/>
      <c r="DP88" s="68"/>
      <c r="DQ88" s="68"/>
      <c r="DR88" s="68"/>
      <c r="DS88" s="68"/>
      <c r="DT88" s="68"/>
      <c r="DU88" s="68"/>
      <c r="DV88" s="68"/>
      <c r="DW88" s="68"/>
      <c r="DX88" s="68"/>
      <c r="DY88" s="68"/>
      <c r="DZ88" s="68"/>
      <c r="EA88" s="68"/>
      <c r="EB88" s="68"/>
      <c r="EC88" s="68"/>
      <c r="ED88" s="68"/>
      <c r="EE88" s="68"/>
      <c r="EF88" s="68"/>
      <c r="EG88" s="68"/>
      <c r="EH88" s="68"/>
      <c r="EI88" s="68"/>
      <c r="EJ88" s="68"/>
      <c r="EK88" s="68"/>
      <c r="EL88" s="68"/>
      <c r="EM88" s="68"/>
      <c r="EN88" s="68"/>
      <c r="EO88" s="68"/>
      <c r="EP88" s="68"/>
      <c r="EQ88" s="68"/>
      <c r="ER88" s="68"/>
      <c r="ES88" s="68"/>
      <c r="ET88" s="68"/>
      <c r="EU88" s="68"/>
      <c r="EV88" s="68"/>
      <c r="EW88" s="68"/>
      <c r="EX88" s="68"/>
      <c r="EY88" s="68"/>
      <c r="EZ88" s="68"/>
      <c r="FA88" s="68"/>
      <c r="FB88" s="68"/>
      <c r="FC88" s="68"/>
      <c r="FD88" s="68"/>
      <c r="FE88" s="68"/>
      <c r="FF88" s="68"/>
      <c r="FG88" s="68"/>
      <c r="FH88" s="68"/>
      <c r="FI88" s="68"/>
      <c r="FJ88" s="68"/>
      <c r="FK88" s="68"/>
      <c r="FL88" s="68"/>
      <c r="FM88" s="68"/>
      <c r="FN88" s="68"/>
      <c r="FO88" s="68"/>
      <c r="FP88" s="68"/>
      <c r="FQ88" s="68"/>
      <c r="FR88" s="68"/>
      <c r="FS88" s="68"/>
      <c r="FT88" s="68"/>
      <c r="FU88" s="68"/>
      <c r="FV88" s="68"/>
      <c r="FW88" s="68"/>
      <c r="FX88" s="68"/>
      <c r="FY88" s="68"/>
      <c r="FZ88" s="68"/>
      <c r="GA88" s="68"/>
      <c r="GB88" s="68"/>
      <c r="GC88" s="68"/>
      <c r="GD88" s="68"/>
      <c r="GE88" s="68"/>
      <c r="GF88" s="68"/>
      <c r="GG88" s="68"/>
      <c r="GH88" s="68"/>
      <c r="GI88" s="68"/>
      <c r="GJ88" s="68"/>
      <c r="GK88" s="68"/>
      <c r="GL88" s="68"/>
      <c r="GM88" s="68"/>
      <c r="GN88" s="68"/>
      <c r="GO88" s="68"/>
      <c r="GP88" s="68"/>
      <c r="GQ88" s="68"/>
      <c r="GR88" s="68"/>
      <c r="GS88" s="68"/>
      <c r="GT88" s="68"/>
      <c r="GU88" s="68"/>
      <c r="GV88" s="68"/>
      <c r="GW88" s="68"/>
      <c r="GX88" s="68"/>
      <c r="GY88" s="68"/>
      <c r="GZ88" s="68"/>
      <c r="HA88" s="68"/>
      <c r="HB88" s="68"/>
      <c r="HC88" s="68"/>
      <c r="HD88" s="68"/>
      <c r="HE88" s="68"/>
      <c r="HF88" s="68"/>
      <c r="HG88" s="68"/>
      <c r="HH88" s="68"/>
      <c r="HI88" s="68"/>
      <c r="HJ88" s="68"/>
      <c r="HK88" s="68"/>
      <c r="HL88" s="68"/>
      <c r="HM88" s="68"/>
      <c r="HN88" s="68"/>
      <c r="HO88" s="68"/>
      <c r="HP88" s="68"/>
      <c r="HQ88" s="68"/>
      <c r="HR88" s="68"/>
      <c r="HS88" s="68"/>
      <c r="HT88" s="68"/>
      <c r="HU88" s="68"/>
      <c r="HV88" s="68"/>
      <c r="HW88" s="68"/>
      <c r="HX88" s="68"/>
      <c r="HY88" s="68"/>
      <c r="HZ88" s="68"/>
      <c r="IA88" s="68"/>
      <c r="IB88" s="68"/>
      <c r="IC88" s="68"/>
      <c r="ID88" s="68"/>
      <c r="IE88" s="68"/>
      <c r="IF88" s="68"/>
      <c r="IG88" s="68"/>
      <c r="IH88" s="68"/>
      <c r="II88" s="68"/>
      <c r="IJ88" s="68"/>
      <c r="IK88" s="68"/>
      <c r="IL88" s="68"/>
      <c r="IM88" s="68"/>
      <c r="IN88" s="68"/>
      <c r="IO88" s="68"/>
      <c r="IP88" s="68"/>
      <c r="IQ88" s="68"/>
      <c r="IR88" s="68"/>
      <c r="IS88" s="68"/>
      <c r="IT88" s="68"/>
      <c r="IU88" s="68"/>
      <c r="IV88" s="68"/>
      <c r="IW88" s="68"/>
      <c r="IX88" s="68"/>
      <c r="IY88" s="68"/>
      <c r="IZ88" s="68"/>
    </row>
    <row r="89" spans="1:260" ht="15.75" customHeight="1">
      <c r="A89" s="147" t="s">
        <v>38</v>
      </c>
      <c r="B89" s="95"/>
      <c r="C89" s="95"/>
      <c r="D89" s="95"/>
      <c r="E89" s="96"/>
      <c r="F89" s="97" t="str">
        <f>IF(E89="","",VLOOKUP(E89,報名總表及收費!$I$29:$L$140,4))</f>
        <v/>
      </c>
      <c r="G89" s="98"/>
      <c r="H89" s="99" t="str">
        <f t="shared" ca="1" si="3"/>
        <v/>
      </c>
      <c r="I89" s="100"/>
      <c r="J89" s="99" t="str">
        <f t="shared" si="4"/>
        <v/>
      </c>
      <c r="K89" s="52"/>
      <c r="L89" s="52"/>
      <c r="M89" s="52"/>
      <c r="N89" s="68"/>
      <c r="O89" s="68"/>
      <c r="P89" s="68"/>
      <c r="Q89" s="101" t="str">
        <f t="shared" ca="1" si="6"/>
        <v/>
      </c>
      <c r="R89" s="71" t="str">
        <f t="shared" si="7"/>
        <v/>
      </c>
      <c r="S89" s="71" t="str">
        <f t="shared" si="8"/>
        <v/>
      </c>
      <c r="T89" s="63" t="str">
        <f t="shared" si="9"/>
        <v/>
      </c>
      <c r="U89" s="68" t="str">
        <f t="shared" si="10"/>
        <v/>
      </c>
      <c r="V89" s="68"/>
      <c r="W89" s="68"/>
      <c r="X89" s="68"/>
      <c r="Y89" s="68"/>
      <c r="Z89" s="68"/>
      <c r="AA89" s="68"/>
      <c r="AB89" s="68"/>
      <c r="AC89" s="68"/>
      <c r="AD89" s="68"/>
      <c r="AE89" s="68"/>
      <c r="AF89" s="68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  <c r="BC89" s="68"/>
      <c r="BD89" s="68"/>
      <c r="BE89" s="68"/>
      <c r="BF89" s="68"/>
      <c r="BG89" s="68"/>
      <c r="BH89" s="68"/>
      <c r="BI89" s="68"/>
      <c r="BJ89" s="68"/>
      <c r="BK89" s="68"/>
      <c r="BL89" s="68"/>
      <c r="BM89" s="68"/>
      <c r="BN89" s="68"/>
      <c r="BO89" s="68"/>
      <c r="BP89" s="68"/>
      <c r="BQ89" s="68"/>
      <c r="BR89" s="68"/>
      <c r="BS89" s="68"/>
      <c r="BT89" s="68"/>
      <c r="BU89" s="68"/>
      <c r="BV89" s="68"/>
      <c r="BW89" s="68"/>
      <c r="BX89" s="68"/>
      <c r="BY89" s="68"/>
      <c r="BZ89" s="68"/>
      <c r="CA89" s="68"/>
      <c r="CB89" s="68"/>
      <c r="CC89" s="68"/>
      <c r="CD89" s="68"/>
      <c r="CE89" s="68"/>
      <c r="CF89" s="68"/>
      <c r="CG89" s="68"/>
      <c r="CH89" s="68"/>
      <c r="CI89" s="68"/>
      <c r="CJ89" s="68"/>
      <c r="CK89" s="68"/>
      <c r="CL89" s="68"/>
      <c r="CM89" s="68"/>
      <c r="CN89" s="68"/>
      <c r="CO89" s="68"/>
      <c r="CP89" s="68"/>
      <c r="CQ89" s="68"/>
      <c r="CR89" s="68"/>
      <c r="CS89" s="68"/>
      <c r="CT89" s="68"/>
      <c r="CU89" s="68"/>
      <c r="CV89" s="68"/>
      <c r="CW89" s="68"/>
      <c r="CX89" s="68"/>
      <c r="CY89" s="68"/>
      <c r="CZ89" s="68"/>
      <c r="DA89" s="68"/>
      <c r="DB89" s="68"/>
      <c r="DC89" s="68"/>
      <c r="DD89" s="68"/>
      <c r="DE89" s="68"/>
      <c r="DF89" s="68"/>
      <c r="DG89" s="68"/>
      <c r="DH89" s="68"/>
      <c r="DI89" s="68"/>
      <c r="DJ89" s="68"/>
      <c r="DK89" s="68"/>
      <c r="DL89" s="68"/>
      <c r="DM89" s="68"/>
      <c r="DN89" s="68"/>
      <c r="DO89" s="68"/>
      <c r="DP89" s="68"/>
      <c r="DQ89" s="68"/>
      <c r="DR89" s="68"/>
      <c r="DS89" s="68"/>
      <c r="DT89" s="68"/>
      <c r="DU89" s="68"/>
      <c r="DV89" s="68"/>
      <c r="DW89" s="68"/>
      <c r="DX89" s="68"/>
      <c r="DY89" s="68"/>
      <c r="DZ89" s="68"/>
      <c r="EA89" s="68"/>
      <c r="EB89" s="68"/>
      <c r="EC89" s="68"/>
      <c r="ED89" s="68"/>
      <c r="EE89" s="68"/>
      <c r="EF89" s="68"/>
      <c r="EG89" s="68"/>
      <c r="EH89" s="68"/>
      <c r="EI89" s="68"/>
      <c r="EJ89" s="68"/>
      <c r="EK89" s="68"/>
      <c r="EL89" s="68"/>
      <c r="EM89" s="68"/>
      <c r="EN89" s="68"/>
      <c r="EO89" s="68"/>
      <c r="EP89" s="68"/>
      <c r="EQ89" s="68"/>
      <c r="ER89" s="68"/>
      <c r="ES89" s="68"/>
      <c r="ET89" s="68"/>
      <c r="EU89" s="68"/>
      <c r="EV89" s="68"/>
      <c r="EW89" s="68"/>
      <c r="EX89" s="68"/>
      <c r="EY89" s="68"/>
      <c r="EZ89" s="68"/>
      <c r="FA89" s="68"/>
      <c r="FB89" s="68"/>
      <c r="FC89" s="68"/>
      <c r="FD89" s="68"/>
      <c r="FE89" s="68"/>
      <c r="FF89" s="68"/>
      <c r="FG89" s="68"/>
      <c r="FH89" s="68"/>
      <c r="FI89" s="68"/>
      <c r="FJ89" s="68"/>
      <c r="FK89" s="68"/>
      <c r="FL89" s="68"/>
      <c r="FM89" s="68"/>
      <c r="FN89" s="68"/>
      <c r="FO89" s="68"/>
      <c r="FP89" s="68"/>
      <c r="FQ89" s="68"/>
      <c r="FR89" s="68"/>
      <c r="FS89" s="68"/>
      <c r="FT89" s="68"/>
      <c r="FU89" s="68"/>
      <c r="FV89" s="68"/>
      <c r="FW89" s="68"/>
      <c r="FX89" s="68"/>
      <c r="FY89" s="68"/>
      <c r="FZ89" s="68"/>
      <c r="GA89" s="68"/>
      <c r="GB89" s="68"/>
      <c r="GC89" s="68"/>
      <c r="GD89" s="68"/>
      <c r="GE89" s="68"/>
      <c r="GF89" s="68"/>
      <c r="GG89" s="68"/>
      <c r="GH89" s="68"/>
      <c r="GI89" s="68"/>
      <c r="GJ89" s="68"/>
      <c r="GK89" s="68"/>
      <c r="GL89" s="68"/>
      <c r="GM89" s="68"/>
      <c r="GN89" s="68"/>
      <c r="GO89" s="68"/>
      <c r="GP89" s="68"/>
      <c r="GQ89" s="68"/>
      <c r="GR89" s="68"/>
      <c r="GS89" s="68"/>
      <c r="GT89" s="68"/>
      <c r="GU89" s="68"/>
      <c r="GV89" s="68"/>
      <c r="GW89" s="68"/>
      <c r="GX89" s="68"/>
      <c r="GY89" s="68"/>
      <c r="GZ89" s="68"/>
      <c r="HA89" s="68"/>
      <c r="HB89" s="68"/>
      <c r="HC89" s="68"/>
      <c r="HD89" s="68"/>
      <c r="HE89" s="68"/>
      <c r="HF89" s="68"/>
      <c r="HG89" s="68"/>
      <c r="HH89" s="68"/>
      <c r="HI89" s="68"/>
      <c r="HJ89" s="68"/>
      <c r="HK89" s="68"/>
      <c r="HL89" s="68"/>
      <c r="HM89" s="68"/>
      <c r="HN89" s="68"/>
      <c r="HO89" s="68"/>
      <c r="HP89" s="68"/>
      <c r="HQ89" s="68"/>
      <c r="HR89" s="68"/>
      <c r="HS89" s="68"/>
      <c r="HT89" s="68"/>
      <c r="HU89" s="68"/>
      <c r="HV89" s="68"/>
      <c r="HW89" s="68"/>
      <c r="HX89" s="68"/>
      <c r="HY89" s="68"/>
      <c r="HZ89" s="68"/>
      <c r="IA89" s="68"/>
      <c r="IB89" s="68"/>
      <c r="IC89" s="68"/>
      <c r="ID89" s="68"/>
      <c r="IE89" s="68"/>
      <c r="IF89" s="68"/>
      <c r="IG89" s="68"/>
      <c r="IH89" s="68"/>
      <c r="II89" s="68"/>
      <c r="IJ89" s="68"/>
      <c r="IK89" s="68"/>
      <c r="IL89" s="68"/>
      <c r="IM89" s="68"/>
      <c r="IN89" s="68"/>
      <c r="IO89" s="68"/>
      <c r="IP89" s="68"/>
      <c r="IQ89" s="68"/>
      <c r="IR89" s="68"/>
      <c r="IS89" s="68"/>
      <c r="IT89" s="68"/>
      <c r="IU89" s="68"/>
      <c r="IV89" s="68"/>
      <c r="IW89" s="68"/>
      <c r="IX89" s="68"/>
      <c r="IY89" s="68"/>
      <c r="IZ89" s="68"/>
    </row>
    <row r="90" spans="1:260" ht="15.75" customHeight="1">
      <c r="A90" s="147"/>
      <c r="B90" s="94" t="str">
        <f t="shared" ref="B90:D92" si="29">IF(B89=0,"",B89)</f>
        <v/>
      </c>
      <c r="C90" s="94" t="str">
        <f t="shared" si="29"/>
        <v/>
      </c>
      <c r="D90" s="94" t="str">
        <f t="shared" si="29"/>
        <v/>
      </c>
      <c r="E90" s="96"/>
      <c r="F90" s="97" t="str">
        <f>IF(E90="","",VLOOKUP(E90,報名總表及收費!$I$29:$L$140,4))</f>
        <v/>
      </c>
      <c r="G90" s="98"/>
      <c r="H90" s="99" t="str">
        <f t="shared" ref="H90:H153" ca="1" si="30">IF(D90="","", IF(D90=0,"",YEAR(NOW())-D90))</f>
        <v/>
      </c>
      <c r="I90" s="100"/>
      <c r="J90" s="99" t="str">
        <f t="shared" ref="J90:J153" si="31">IF(E90="","",IF(((VLOOKUP(E90,$L$25:$Q$67,5))&lt;G90),"報項時間慢於達標時間",""))&amp;IF(T90="FAIL","    運動員錯組別","")&amp;IF(E90="","",IF(MOD(E90,2)=1,""," 項目編號為男子組"))</f>
        <v/>
      </c>
      <c r="K90" s="52"/>
      <c r="L90" s="52"/>
      <c r="M90" s="52"/>
      <c r="N90" s="68"/>
      <c r="O90" s="68"/>
      <c r="P90" s="68"/>
      <c r="Q90" s="101" t="str">
        <f t="shared" ref="Q90:Q153" ca="1" si="32">IF(O90="D",YEAR(NOW())-$P$5,IF(O90="C",YEAR(NOW())-$O$5,IF(O90="F",YEAR(NOW())-$Q$5,IF(O90=0,"",O90))))</f>
        <v/>
      </c>
      <c r="R90" s="71" t="str">
        <f t="shared" ref="R90:R153" si="33">IF(E90=0,"",IF(MOD(E90,2)=0,"",VLOOKUP(E90,$L$24:$Q$80,6,FALSE)))</f>
        <v/>
      </c>
      <c r="S90" s="71" t="e">
        <f t="shared" ref="S90:S153" si="34">IF(D90=0,"",VLOOKUP(E90,$L$25:$Q$80,4,FALSE))</f>
        <v>#N/A</v>
      </c>
      <c r="T90" s="63" t="str">
        <f t="shared" ref="T90:T153" si="35">IF(R90="","",IF(S90="C",IF(H90&gt;=R90,"OK","FAIL"),IF(S90="F",IF(H90&lt;=R90,"OK","FAIL"),IF(S90="D",IF(AND(H90&lt;=R90,H90&gt;=U90),"OK","FAIL"),IF(U90="",IF(H90=S90,"OK","FAIL"),IF(U90="9U",IF(H90&lt;=9,"OK","FAIL"),IF(U90="UP",IF(H90&gt;=15,"OK","FAIL"),IF(U90="DN",IF(H90&lt;=7,"OK","FAIL")))))))))</f>
        <v/>
      </c>
      <c r="U90" s="68" t="e">
        <f t="shared" ref="U90:U153" si="36">IF(R90="15U","UP",IF(R90="7D","DN",IF(R90="9U","9U",IF(S90="D",10,""))))</f>
        <v>#N/A</v>
      </c>
      <c r="V90" s="68"/>
      <c r="W90" s="68"/>
      <c r="X90" s="68"/>
      <c r="Y90" s="68"/>
      <c r="Z90" s="68"/>
      <c r="AA90" s="68"/>
      <c r="AB90" s="68"/>
      <c r="AC90" s="68"/>
      <c r="AD90" s="68"/>
      <c r="AE90" s="68"/>
      <c r="AF90" s="68"/>
      <c r="AG90" s="68"/>
      <c r="AH90" s="68"/>
      <c r="AI90" s="68"/>
      <c r="AJ90" s="68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  <c r="BC90" s="68"/>
      <c r="BD90" s="68"/>
      <c r="BE90" s="68"/>
      <c r="BF90" s="68"/>
      <c r="BG90" s="68"/>
      <c r="BH90" s="68"/>
      <c r="BI90" s="68"/>
      <c r="BJ90" s="68"/>
      <c r="BK90" s="68"/>
      <c r="BL90" s="68"/>
      <c r="BM90" s="68"/>
      <c r="BN90" s="68"/>
      <c r="BO90" s="68"/>
      <c r="BP90" s="68"/>
      <c r="BQ90" s="68"/>
      <c r="BR90" s="68"/>
      <c r="BS90" s="68"/>
      <c r="BT90" s="68"/>
      <c r="BU90" s="68"/>
      <c r="BV90" s="68"/>
      <c r="BW90" s="68"/>
      <c r="BX90" s="68"/>
      <c r="BY90" s="68"/>
      <c r="BZ90" s="68"/>
      <c r="CA90" s="68"/>
      <c r="CB90" s="68"/>
      <c r="CC90" s="68"/>
      <c r="CD90" s="68"/>
      <c r="CE90" s="68"/>
      <c r="CF90" s="68"/>
      <c r="CG90" s="68"/>
      <c r="CH90" s="68"/>
      <c r="CI90" s="68"/>
      <c r="CJ90" s="68"/>
      <c r="CK90" s="68"/>
      <c r="CL90" s="68"/>
      <c r="CM90" s="68"/>
      <c r="CN90" s="68"/>
      <c r="CO90" s="68"/>
      <c r="CP90" s="68"/>
      <c r="CQ90" s="68"/>
      <c r="CR90" s="68"/>
      <c r="CS90" s="68"/>
      <c r="CT90" s="68"/>
      <c r="CU90" s="68"/>
      <c r="CV90" s="68"/>
      <c r="CW90" s="68"/>
      <c r="CX90" s="68"/>
      <c r="CY90" s="68"/>
      <c r="CZ90" s="68"/>
      <c r="DA90" s="68"/>
      <c r="DB90" s="68"/>
      <c r="DC90" s="68"/>
      <c r="DD90" s="68"/>
      <c r="DE90" s="68"/>
      <c r="DF90" s="68"/>
      <c r="DG90" s="68"/>
      <c r="DH90" s="68"/>
      <c r="DI90" s="68"/>
      <c r="DJ90" s="68"/>
      <c r="DK90" s="68"/>
      <c r="DL90" s="68"/>
      <c r="DM90" s="68"/>
      <c r="DN90" s="68"/>
      <c r="DO90" s="68"/>
      <c r="DP90" s="68"/>
      <c r="DQ90" s="68"/>
      <c r="DR90" s="68"/>
      <c r="DS90" s="68"/>
      <c r="DT90" s="68"/>
      <c r="DU90" s="68"/>
      <c r="DV90" s="68"/>
      <c r="DW90" s="68"/>
      <c r="DX90" s="68"/>
      <c r="DY90" s="68"/>
      <c r="DZ90" s="68"/>
      <c r="EA90" s="68"/>
      <c r="EB90" s="68"/>
      <c r="EC90" s="68"/>
      <c r="ED90" s="68"/>
      <c r="EE90" s="68"/>
      <c r="EF90" s="68"/>
      <c r="EG90" s="68"/>
      <c r="EH90" s="68"/>
      <c r="EI90" s="68"/>
      <c r="EJ90" s="68"/>
      <c r="EK90" s="68"/>
      <c r="EL90" s="68"/>
      <c r="EM90" s="68"/>
      <c r="EN90" s="68"/>
      <c r="EO90" s="68"/>
      <c r="EP90" s="68"/>
      <c r="EQ90" s="68"/>
      <c r="ER90" s="68"/>
      <c r="ES90" s="68"/>
      <c r="ET90" s="68"/>
      <c r="EU90" s="68"/>
      <c r="EV90" s="68"/>
      <c r="EW90" s="68"/>
      <c r="EX90" s="68"/>
      <c r="EY90" s="68"/>
      <c r="EZ90" s="68"/>
      <c r="FA90" s="68"/>
      <c r="FB90" s="68"/>
      <c r="FC90" s="68"/>
      <c r="FD90" s="68"/>
      <c r="FE90" s="68"/>
      <c r="FF90" s="68"/>
      <c r="FG90" s="68"/>
      <c r="FH90" s="68"/>
      <c r="FI90" s="68"/>
      <c r="FJ90" s="68"/>
      <c r="FK90" s="68"/>
      <c r="FL90" s="68"/>
      <c r="FM90" s="68"/>
      <c r="FN90" s="68"/>
      <c r="FO90" s="68"/>
      <c r="FP90" s="68"/>
      <c r="FQ90" s="68"/>
      <c r="FR90" s="68"/>
      <c r="FS90" s="68"/>
      <c r="FT90" s="68"/>
      <c r="FU90" s="68"/>
      <c r="FV90" s="68"/>
      <c r="FW90" s="68"/>
      <c r="FX90" s="68"/>
      <c r="FY90" s="68"/>
      <c r="FZ90" s="68"/>
      <c r="GA90" s="68"/>
      <c r="GB90" s="68"/>
      <c r="GC90" s="68"/>
      <c r="GD90" s="68"/>
      <c r="GE90" s="68"/>
      <c r="GF90" s="68"/>
      <c r="GG90" s="68"/>
      <c r="GH90" s="68"/>
      <c r="GI90" s="68"/>
      <c r="GJ90" s="68"/>
      <c r="GK90" s="68"/>
      <c r="GL90" s="68"/>
      <c r="GM90" s="68"/>
      <c r="GN90" s="68"/>
      <c r="GO90" s="68"/>
      <c r="GP90" s="68"/>
      <c r="GQ90" s="68"/>
      <c r="GR90" s="68"/>
      <c r="GS90" s="68"/>
      <c r="GT90" s="68"/>
      <c r="GU90" s="68"/>
      <c r="GV90" s="68"/>
      <c r="GW90" s="68"/>
      <c r="GX90" s="68"/>
      <c r="GY90" s="68"/>
      <c r="GZ90" s="68"/>
      <c r="HA90" s="68"/>
      <c r="HB90" s="68"/>
      <c r="HC90" s="68"/>
      <c r="HD90" s="68"/>
      <c r="HE90" s="68"/>
      <c r="HF90" s="68"/>
      <c r="HG90" s="68"/>
      <c r="HH90" s="68"/>
      <c r="HI90" s="68"/>
      <c r="HJ90" s="68"/>
      <c r="HK90" s="68"/>
      <c r="HL90" s="68"/>
      <c r="HM90" s="68"/>
      <c r="HN90" s="68"/>
      <c r="HO90" s="68"/>
      <c r="HP90" s="68"/>
      <c r="HQ90" s="68"/>
      <c r="HR90" s="68"/>
      <c r="HS90" s="68"/>
      <c r="HT90" s="68"/>
      <c r="HU90" s="68"/>
      <c r="HV90" s="68"/>
      <c r="HW90" s="68"/>
      <c r="HX90" s="68"/>
      <c r="HY90" s="68"/>
      <c r="HZ90" s="68"/>
      <c r="IA90" s="68"/>
      <c r="IB90" s="68"/>
      <c r="IC90" s="68"/>
      <c r="ID90" s="68"/>
      <c r="IE90" s="68"/>
      <c r="IF90" s="68"/>
      <c r="IG90" s="68"/>
      <c r="IH90" s="68"/>
      <c r="II90" s="68"/>
      <c r="IJ90" s="68"/>
      <c r="IK90" s="68"/>
      <c r="IL90" s="68"/>
      <c r="IM90" s="68"/>
      <c r="IN90" s="68"/>
      <c r="IO90" s="68"/>
      <c r="IP90" s="68"/>
      <c r="IQ90" s="68"/>
      <c r="IR90" s="68"/>
      <c r="IS90" s="68"/>
      <c r="IT90" s="68"/>
      <c r="IU90" s="68"/>
      <c r="IV90" s="68"/>
      <c r="IW90" s="68"/>
      <c r="IX90" s="68"/>
      <c r="IY90" s="68"/>
      <c r="IZ90" s="68"/>
    </row>
    <row r="91" spans="1:260" ht="15.75" customHeight="1">
      <c r="A91" s="147"/>
      <c r="B91" s="94" t="str">
        <f t="shared" si="29"/>
        <v/>
      </c>
      <c r="C91" s="94" t="str">
        <f t="shared" si="29"/>
        <v/>
      </c>
      <c r="D91" s="94" t="str">
        <f t="shared" si="29"/>
        <v/>
      </c>
      <c r="E91" s="96"/>
      <c r="F91" s="97" t="str">
        <f>IF(E91="","",VLOOKUP(E91,報名總表及收費!$I$29:$L$140,4))</f>
        <v/>
      </c>
      <c r="G91" s="98"/>
      <c r="H91" s="99" t="str">
        <f t="shared" ca="1" si="30"/>
        <v/>
      </c>
      <c r="I91" s="100"/>
      <c r="J91" s="99" t="str">
        <f t="shared" si="31"/>
        <v/>
      </c>
      <c r="K91" s="52"/>
      <c r="L91" s="52"/>
      <c r="M91" s="52"/>
      <c r="N91" s="68"/>
      <c r="O91" s="68"/>
      <c r="P91" s="68"/>
      <c r="Q91" s="101" t="str">
        <f t="shared" ca="1" si="32"/>
        <v/>
      </c>
      <c r="R91" s="71" t="str">
        <f t="shared" si="33"/>
        <v/>
      </c>
      <c r="S91" s="71" t="e">
        <f t="shared" si="34"/>
        <v>#N/A</v>
      </c>
      <c r="T91" s="63" t="str">
        <f t="shared" si="35"/>
        <v/>
      </c>
      <c r="U91" s="68" t="e">
        <f t="shared" si="36"/>
        <v>#N/A</v>
      </c>
      <c r="V91" s="68"/>
      <c r="W91" s="68"/>
      <c r="X91" s="68"/>
      <c r="Y91" s="68"/>
      <c r="Z91" s="68"/>
      <c r="AA91" s="68"/>
      <c r="AB91" s="68"/>
      <c r="AC91" s="68"/>
      <c r="AD91" s="68"/>
      <c r="AE91" s="68"/>
      <c r="AF91" s="68"/>
      <c r="AG91" s="68"/>
      <c r="AH91" s="68"/>
      <c r="AI91" s="68"/>
      <c r="AJ91" s="68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  <c r="BC91" s="68"/>
      <c r="BD91" s="68"/>
      <c r="BE91" s="68"/>
      <c r="BF91" s="68"/>
      <c r="BG91" s="68"/>
      <c r="BH91" s="68"/>
      <c r="BI91" s="68"/>
      <c r="BJ91" s="68"/>
      <c r="BK91" s="68"/>
      <c r="BL91" s="68"/>
      <c r="BM91" s="68"/>
      <c r="BN91" s="68"/>
      <c r="BO91" s="68"/>
      <c r="BP91" s="68"/>
      <c r="BQ91" s="68"/>
      <c r="BR91" s="68"/>
      <c r="BS91" s="68"/>
      <c r="BT91" s="68"/>
      <c r="BU91" s="68"/>
      <c r="BV91" s="68"/>
      <c r="BW91" s="68"/>
      <c r="BX91" s="68"/>
      <c r="BY91" s="68"/>
      <c r="BZ91" s="68"/>
      <c r="CA91" s="68"/>
      <c r="CB91" s="68"/>
      <c r="CC91" s="68"/>
      <c r="CD91" s="68"/>
      <c r="CE91" s="68"/>
      <c r="CF91" s="68"/>
      <c r="CG91" s="68"/>
      <c r="CH91" s="68"/>
      <c r="CI91" s="68"/>
      <c r="CJ91" s="68"/>
      <c r="CK91" s="68"/>
      <c r="CL91" s="68"/>
      <c r="CM91" s="68"/>
      <c r="CN91" s="68"/>
      <c r="CO91" s="68"/>
      <c r="CP91" s="68"/>
      <c r="CQ91" s="68"/>
      <c r="CR91" s="68"/>
      <c r="CS91" s="68"/>
      <c r="CT91" s="68"/>
      <c r="CU91" s="68"/>
      <c r="CV91" s="68"/>
      <c r="CW91" s="68"/>
      <c r="CX91" s="68"/>
      <c r="CY91" s="68"/>
      <c r="CZ91" s="68"/>
      <c r="DA91" s="68"/>
      <c r="DB91" s="68"/>
      <c r="DC91" s="68"/>
      <c r="DD91" s="68"/>
      <c r="DE91" s="68"/>
      <c r="DF91" s="68"/>
      <c r="DG91" s="68"/>
      <c r="DH91" s="68"/>
      <c r="DI91" s="68"/>
      <c r="DJ91" s="68"/>
      <c r="DK91" s="68"/>
      <c r="DL91" s="68"/>
      <c r="DM91" s="68"/>
      <c r="DN91" s="68"/>
      <c r="DO91" s="68"/>
      <c r="DP91" s="68"/>
      <c r="DQ91" s="68"/>
      <c r="DR91" s="68"/>
      <c r="DS91" s="68"/>
      <c r="DT91" s="68"/>
      <c r="DU91" s="68"/>
      <c r="DV91" s="68"/>
      <c r="DW91" s="68"/>
      <c r="DX91" s="68"/>
      <c r="DY91" s="68"/>
      <c r="DZ91" s="68"/>
      <c r="EA91" s="68"/>
      <c r="EB91" s="68"/>
      <c r="EC91" s="68"/>
      <c r="ED91" s="68"/>
      <c r="EE91" s="68"/>
      <c r="EF91" s="68"/>
      <c r="EG91" s="68"/>
      <c r="EH91" s="68"/>
      <c r="EI91" s="68"/>
      <c r="EJ91" s="68"/>
      <c r="EK91" s="68"/>
      <c r="EL91" s="68"/>
      <c r="EM91" s="68"/>
      <c r="EN91" s="68"/>
      <c r="EO91" s="68"/>
      <c r="EP91" s="68"/>
      <c r="EQ91" s="68"/>
      <c r="ER91" s="68"/>
      <c r="ES91" s="68"/>
      <c r="ET91" s="68"/>
      <c r="EU91" s="68"/>
      <c r="EV91" s="68"/>
      <c r="EW91" s="68"/>
      <c r="EX91" s="68"/>
      <c r="EY91" s="68"/>
      <c r="EZ91" s="68"/>
      <c r="FA91" s="68"/>
      <c r="FB91" s="68"/>
      <c r="FC91" s="68"/>
      <c r="FD91" s="68"/>
      <c r="FE91" s="68"/>
      <c r="FF91" s="68"/>
      <c r="FG91" s="68"/>
      <c r="FH91" s="68"/>
      <c r="FI91" s="68"/>
      <c r="FJ91" s="68"/>
      <c r="FK91" s="68"/>
      <c r="FL91" s="68"/>
      <c r="FM91" s="68"/>
      <c r="FN91" s="68"/>
      <c r="FO91" s="68"/>
      <c r="FP91" s="68"/>
      <c r="FQ91" s="68"/>
      <c r="FR91" s="68"/>
      <c r="FS91" s="68"/>
      <c r="FT91" s="68"/>
      <c r="FU91" s="68"/>
      <c r="FV91" s="68"/>
      <c r="FW91" s="68"/>
      <c r="FX91" s="68"/>
      <c r="FY91" s="68"/>
      <c r="FZ91" s="68"/>
      <c r="GA91" s="68"/>
      <c r="GB91" s="68"/>
      <c r="GC91" s="68"/>
      <c r="GD91" s="68"/>
      <c r="GE91" s="68"/>
      <c r="GF91" s="68"/>
      <c r="GG91" s="68"/>
      <c r="GH91" s="68"/>
      <c r="GI91" s="68"/>
      <c r="GJ91" s="68"/>
      <c r="GK91" s="68"/>
      <c r="GL91" s="68"/>
      <c r="GM91" s="68"/>
      <c r="GN91" s="68"/>
      <c r="GO91" s="68"/>
      <c r="GP91" s="68"/>
      <c r="GQ91" s="68"/>
      <c r="GR91" s="68"/>
      <c r="GS91" s="68"/>
      <c r="GT91" s="68"/>
      <c r="GU91" s="68"/>
      <c r="GV91" s="68"/>
      <c r="GW91" s="68"/>
      <c r="GX91" s="68"/>
      <c r="GY91" s="68"/>
      <c r="GZ91" s="68"/>
      <c r="HA91" s="68"/>
      <c r="HB91" s="68"/>
      <c r="HC91" s="68"/>
      <c r="HD91" s="68"/>
      <c r="HE91" s="68"/>
      <c r="HF91" s="68"/>
      <c r="HG91" s="68"/>
      <c r="HH91" s="68"/>
      <c r="HI91" s="68"/>
      <c r="HJ91" s="68"/>
      <c r="HK91" s="68"/>
      <c r="HL91" s="68"/>
      <c r="HM91" s="68"/>
      <c r="HN91" s="68"/>
      <c r="HO91" s="68"/>
      <c r="HP91" s="68"/>
      <c r="HQ91" s="68"/>
      <c r="HR91" s="68"/>
      <c r="HS91" s="68"/>
      <c r="HT91" s="68"/>
      <c r="HU91" s="68"/>
      <c r="HV91" s="68"/>
      <c r="HW91" s="68"/>
      <c r="HX91" s="68"/>
      <c r="HY91" s="68"/>
      <c r="HZ91" s="68"/>
      <c r="IA91" s="68"/>
      <c r="IB91" s="68"/>
      <c r="IC91" s="68"/>
      <c r="ID91" s="68"/>
      <c r="IE91" s="68"/>
      <c r="IF91" s="68"/>
      <c r="IG91" s="68"/>
      <c r="IH91" s="68"/>
      <c r="II91" s="68"/>
      <c r="IJ91" s="68"/>
      <c r="IK91" s="68"/>
      <c r="IL91" s="68"/>
      <c r="IM91" s="68"/>
      <c r="IN91" s="68"/>
      <c r="IO91" s="68"/>
      <c r="IP91" s="68"/>
      <c r="IQ91" s="68"/>
      <c r="IR91" s="68"/>
      <c r="IS91" s="68"/>
      <c r="IT91" s="68"/>
      <c r="IU91" s="68"/>
      <c r="IV91" s="68"/>
      <c r="IW91" s="68"/>
      <c r="IX91" s="68"/>
      <c r="IY91" s="68"/>
      <c r="IZ91" s="68"/>
    </row>
    <row r="92" spans="1:260" ht="15.75" customHeight="1">
      <c r="A92" s="147"/>
      <c r="B92" s="94" t="str">
        <f t="shared" si="29"/>
        <v/>
      </c>
      <c r="C92" s="94" t="str">
        <f t="shared" si="29"/>
        <v/>
      </c>
      <c r="D92" s="94" t="str">
        <f t="shared" si="29"/>
        <v/>
      </c>
      <c r="E92" s="96"/>
      <c r="F92" s="97" t="str">
        <f>IF(E92="","",VLOOKUP(E92,報名總表及收費!$I$29:$L$140,4))</f>
        <v/>
      </c>
      <c r="G92" s="98"/>
      <c r="H92" s="99" t="str">
        <f t="shared" ca="1" si="30"/>
        <v/>
      </c>
      <c r="I92" s="100"/>
      <c r="J92" s="99" t="str">
        <f t="shared" si="31"/>
        <v/>
      </c>
      <c r="K92" s="52"/>
      <c r="L92" s="52"/>
      <c r="M92" s="52"/>
      <c r="N92" s="68"/>
      <c r="O92" s="68"/>
      <c r="P92" s="68"/>
      <c r="Q92" s="101" t="str">
        <f t="shared" ca="1" si="32"/>
        <v/>
      </c>
      <c r="R92" s="71" t="str">
        <f t="shared" si="33"/>
        <v/>
      </c>
      <c r="S92" s="71" t="e">
        <f t="shared" si="34"/>
        <v>#N/A</v>
      </c>
      <c r="T92" s="63" t="str">
        <f t="shared" si="35"/>
        <v/>
      </c>
      <c r="U92" s="68" t="e">
        <f t="shared" si="36"/>
        <v>#N/A</v>
      </c>
      <c r="V92" s="68"/>
      <c r="W92" s="68"/>
      <c r="X92" s="68"/>
      <c r="Y92" s="68"/>
      <c r="Z92" s="68"/>
      <c r="AA92" s="68"/>
      <c r="AB92" s="68"/>
      <c r="AC92" s="68"/>
      <c r="AD92" s="68"/>
      <c r="AE92" s="68"/>
      <c r="AF92" s="68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  <c r="BC92" s="68"/>
      <c r="BD92" s="68"/>
      <c r="BE92" s="68"/>
      <c r="BF92" s="68"/>
      <c r="BG92" s="68"/>
      <c r="BH92" s="68"/>
      <c r="BI92" s="68"/>
      <c r="BJ92" s="68"/>
      <c r="BK92" s="68"/>
      <c r="BL92" s="68"/>
      <c r="BM92" s="68"/>
      <c r="BN92" s="68"/>
      <c r="BO92" s="68"/>
      <c r="BP92" s="68"/>
      <c r="BQ92" s="68"/>
      <c r="BR92" s="68"/>
      <c r="BS92" s="68"/>
      <c r="BT92" s="68"/>
      <c r="BU92" s="68"/>
      <c r="BV92" s="68"/>
      <c r="BW92" s="68"/>
      <c r="BX92" s="68"/>
      <c r="BY92" s="68"/>
      <c r="BZ92" s="68"/>
      <c r="CA92" s="68"/>
      <c r="CB92" s="68"/>
      <c r="CC92" s="68"/>
      <c r="CD92" s="68"/>
      <c r="CE92" s="68"/>
      <c r="CF92" s="68"/>
      <c r="CG92" s="68"/>
      <c r="CH92" s="68"/>
      <c r="CI92" s="68"/>
      <c r="CJ92" s="68"/>
      <c r="CK92" s="68"/>
      <c r="CL92" s="68"/>
      <c r="CM92" s="68"/>
      <c r="CN92" s="68"/>
      <c r="CO92" s="68"/>
      <c r="CP92" s="68"/>
      <c r="CQ92" s="68"/>
      <c r="CR92" s="68"/>
      <c r="CS92" s="68"/>
      <c r="CT92" s="68"/>
      <c r="CU92" s="68"/>
      <c r="CV92" s="68"/>
      <c r="CW92" s="68"/>
      <c r="CX92" s="68"/>
      <c r="CY92" s="68"/>
      <c r="CZ92" s="68"/>
      <c r="DA92" s="68"/>
      <c r="DB92" s="68"/>
      <c r="DC92" s="68"/>
      <c r="DD92" s="68"/>
      <c r="DE92" s="68"/>
      <c r="DF92" s="68"/>
      <c r="DG92" s="68"/>
      <c r="DH92" s="68"/>
      <c r="DI92" s="68"/>
      <c r="DJ92" s="68"/>
      <c r="DK92" s="68"/>
      <c r="DL92" s="68"/>
      <c r="DM92" s="68"/>
      <c r="DN92" s="68"/>
      <c r="DO92" s="68"/>
      <c r="DP92" s="68"/>
      <c r="DQ92" s="68"/>
      <c r="DR92" s="68"/>
      <c r="DS92" s="68"/>
      <c r="DT92" s="68"/>
      <c r="DU92" s="68"/>
      <c r="DV92" s="68"/>
      <c r="DW92" s="68"/>
      <c r="DX92" s="68"/>
      <c r="DY92" s="68"/>
      <c r="DZ92" s="68"/>
      <c r="EA92" s="68"/>
      <c r="EB92" s="68"/>
      <c r="EC92" s="68"/>
      <c r="ED92" s="68"/>
      <c r="EE92" s="68"/>
      <c r="EF92" s="68"/>
      <c r="EG92" s="68"/>
      <c r="EH92" s="68"/>
      <c r="EI92" s="68"/>
      <c r="EJ92" s="68"/>
      <c r="EK92" s="68"/>
      <c r="EL92" s="68"/>
      <c r="EM92" s="68"/>
      <c r="EN92" s="68"/>
      <c r="EO92" s="68"/>
      <c r="EP92" s="68"/>
      <c r="EQ92" s="68"/>
      <c r="ER92" s="68"/>
      <c r="ES92" s="68"/>
      <c r="ET92" s="68"/>
      <c r="EU92" s="68"/>
      <c r="EV92" s="68"/>
      <c r="EW92" s="68"/>
      <c r="EX92" s="68"/>
      <c r="EY92" s="68"/>
      <c r="EZ92" s="68"/>
      <c r="FA92" s="68"/>
      <c r="FB92" s="68"/>
      <c r="FC92" s="68"/>
      <c r="FD92" s="68"/>
      <c r="FE92" s="68"/>
      <c r="FF92" s="68"/>
      <c r="FG92" s="68"/>
      <c r="FH92" s="68"/>
      <c r="FI92" s="68"/>
      <c r="FJ92" s="68"/>
      <c r="FK92" s="68"/>
      <c r="FL92" s="68"/>
      <c r="FM92" s="68"/>
      <c r="FN92" s="68"/>
      <c r="FO92" s="68"/>
      <c r="FP92" s="68"/>
      <c r="FQ92" s="68"/>
      <c r="FR92" s="68"/>
      <c r="FS92" s="68"/>
      <c r="FT92" s="68"/>
      <c r="FU92" s="68"/>
      <c r="FV92" s="68"/>
      <c r="FW92" s="68"/>
      <c r="FX92" s="68"/>
      <c r="FY92" s="68"/>
      <c r="FZ92" s="68"/>
      <c r="GA92" s="68"/>
      <c r="GB92" s="68"/>
      <c r="GC92" s="68"/>
      <c r="GD92" s="68"/>
      <c r="GE92" s="68"/>
      <c r="GF92" s="68"/>
      <c r="GG92" s="68"/>
      <c r="GH92" s="68"/>
      <c r="GI92" s="68"/>
      <c r="GJ92" s="68"/>
      <c r="GK92" s="68"/>
      <c r="GL92" s="68"/>
      <c r="GM92" s="68"/>
      <c r="GN92" s="68"/>
      <c r="GO92" s="68"/>
      <c r="GP92" s="68"/>
      <c r="GQ92" s="68"/>
      <c r="GR92" s="68"/>
      <c r="GS92" s="68"/>
      <c r="GT92" s="68"/>
      <c r="GU92" s="68"/>
      <c r="GV92" s="68"/>
      <c r="GW92" s="68"/>
      <c r="GX92" s="68"/>
      <c r="GY92" s="68"/>
      <c r="GZ92" s="68"/>
      <c r="HA92" s="68"/>
      <c r="HB92" s="68"/>
      <c r="HC92" s="68"/>
      <c r="HD92" s="68"/>
      <c r="HE92" s="68"/>
      <c r="HF92" s="68"/>
      <c r="HG92" s="68"/>
      <c r="HH92" s="68"/>
      <c r="HI92" s="68"/>
      <c r="HJ92" s="68"/>
      <c r="HK92" s="68"/>
      <c r="HL92" s="68"/>
      <c r="HM92" s="68"/>
      <c r="HN92" s="68"/>
      <c r="HO92" s="68"/>
      <c r="HP92" s="68"/>
      <c r="HQ92" s="68"/>
      <c r="HR92" s="68"/>
      <c r="HS92" s="68"/>
      <c r="HT92" s="68"/>
      <c r="HU92" s="68"/>
      <c r="HV92" s="68"/>
      <c r="HW92" s="68"/>
      <c r="HX92" s="68"/>
      <c r="HY92" s="68"/>
      <c r="HZ92" s="68"/>
      <c r="IA92" s="68"/>
      <c r="IB92" s="68"/>
      <c r="IC92" s="68"/>
      <c r="ID92" s="68"/>
      <c r="IE92" s="68"/>
      <c r="IF92" s="68"/>
      <c r="IG92" s="68"/>
      <c r="IH92" s="68"/>
      <c r="II92" s="68"/>
      <c r="IJ92" s="68"/>
      <c r="IK92" s="68"/>
      <c r="IL92" s="68"/>
      <c r="IM92" s="68"/>
      <c r="IN92" s="68"/>
      <c r="IO92" s="68"/>
      <c r="IP92" s="68"/>
      <c r="IQ92" s="68"/>
      <c r="IR92" s="68"/>
      <c r="IS92" s="68"/>
      <c r="IT92" s="68"/>
      <c r="IU92" s="68"/>
      <c r="IV92" s="68"/>
      <c r="IW92" s="68"/>
      <c r="IX92" s="68"/>
      <c r="IY92" s="68"/>
      <c r="IZ92" s="68"/>
    </row>
    <row r="93" spans="1:260" ht="15.75" customHeight="1">
      <c r="A93" s="148" t="s">
        <v>39</v>
      </c>
      <c r="B93" s="104"/>
      <c r="C93" s="104"/>
      <c r="D93" s="104"/>
      <c r="E93" s="112"/>
      <c r="F93" s="105" t="str">
        <f>IF(E93="","",VLOOKUP(E93,報名總表及收費!$I$29:$L$140,4))</f>
        <v/>
      </c>
      <c r="G93" s="109"/>
      <c r="H93" s="107" t="str">
        <f t="shared" ca="1" si="30"/>
        <v/>
      </c>
      <c r="I93" s="108"/>
      <c r="J93" s="107" t="str">
        <f t="shared" si="31"/>
        <v/>
      </c>
      <c r="K93" s="52"/>
      <c r="L93" s="52"/>
      <c r="M93" s="52"/>
      <c r="N93" s="68"/>
      <c r="O93" s="68"/>
      <c r="P93" s="68"/>
      <c r="Q93" s="101" t="str">
        <f t="shared" ca="1" si="32"/>
        <v/>
      </c>
      <c r="R93" s="71" t="str">
        <f t="shared" si="33"/>
        <v/>
      </c>
      <c r="S93" s="71" t="str">
        <f t="shared" si="34"/>
        <v/>
      </c>
      <c r="T93" s="63" t="str">
        <f t="shared" si="35"/>
        <v/>
      </c>
      <c r="U93" s="68" t="str">
        <f t="shared" si="36"/>
        <v/>
      </c>
      <c r="V93" s="68"/>
      <c r="W93" s="68"/>
      <c r="X93" s="68"/>
      <c r="Y93" s="68"/>
      <c r="Z93" s="68"/>
      <c r="AA93" s="68"/>
      <c r="AB93" s="68"/>
      <c r="AC93" s="68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  <c r="BC93" s="68"/>
      <c r="BD93" s="68"/>
      <c r="BE93" s="68"/>
      <c r="BF93" s="68"/>
      <c r="BG93" s="68"/>
      <c r="BH93" s="68"/>
      <c r="BI93" s="68"/>
      <c r="BJ93" s="68"/>
      <c r="BK93" s="68"/>
      <c r="BL93" s="68"/>
      <c r="BM93" s="68"/>
      <c r="BN93" s="68"/>
      <c r="BO93" s="68"/>
      <c r="BP93" s="68"/>
      <c r="BQ93" s="68"/>
      <c r="BR93" s="68"/>
      <c r="BS93" s="68"/>
      <c r="BT93" s="68"/>
      <c r="BU93" s="68"/>
      <c r="BV93" s="68"/>
      <c r="BW93" s="68"/>
      <c r="BX93" s="68"/>
      <c r="BY93" s="68"/>
      <c r="BZ93" s="68"/>
      <c r="CA93" s="68"/>
      <c r="CB93" s="68"/>
      <c r="CC93" s="68"/>
      <c r="CD93" s="68"/>
      <c r="CE93" s="68"/>
      <c r="CF93" s="68"/>
      <c r="CG93" s="68"/>
      <c r="CH93" s="68"/>
      <c r="CI93" s="68"/>
      <c r="CJ93" s="68"/>
      <c r="CK93" s="68"/>
      <c r="CL93" s="68"/>
      <c r="CM93" s="68"/>
      <c r="CN93" s="68"/>
      <c r="CO93" s="68"/>
      <c r="CP93" s="68"/>
      <c r="CQ93" s="68"/>
      <c r="CR93" s="68"/>
      <c r="CS93" s="68"/>
      <c r="CT93" s="68"/>
      <c r="CU93" s="68"/>
      <c r="CV93" s="68"/>
      <c r="CW93" s="68"/>
      <c r="CX93" s="68"/>
      <c r="CY93" s="68"/>
      <c r="CZ93" s="68"/>
      <c r="DA93" s="68"/>
      <c r="DB93" s="68"/>
      <c r="DC93" s="68"/>
      <c r="DD93" s="68"/>
      <c r="DE93" s="68"/>
      <c r="DF93" s="68"/>
      <c r="DG93" s="68"/>
      <c r="DH93" s="68"/>
      <c r="DI93" s="68"/>
      <c r="DJ93" s="68"/>
      <c r="DK93" s="68"/>
      <c r="DL93" s="68"/>
      <c r="DM93" s="68"/>
      <c r="DN93" s="68"/>
      <c r="DO93" s="68"/>
      <c r="DP93" s="68"/>
      <c r="DQ93" s="68"/>
      <c r="DR93" s="68"/>
      <c r="DS93" s="68"/>
      <c r="DT93" s="68"/>
      <c r="DU93" s="68"/>
      <c r="DV93" s="68"/>
      <c r="DW93" s="68"/>
      <c r="DX93" s="68"/>
      <c r="DY93" s="68"/>
      <c r="DZ93" s="68"/>
      <c r="EA93" s="68"/>
      <c r="EB93" s="68"/>
      <c r="EC93" s="68"/>
      <c r="ED93" s="68"/>
      <c r="EE93" s="68"/>
      <c r="EF93" s="68"/>
      <c r="EG93" s="68"/>
      <c r="EH93" s="68"/>
      <c r="EI93" s="68"/>
      <c r="EJ93" s="68"/>
      <c r="EK93" s="68"/>
      <c r="EL93" s="68"/>
      <c r="EM93" s="68"/>
      <c r="EN93" s="68"/>
      <c r="EO93" s="68"/>
      <c r="EP93" s="68"/>
      <c r="EQ93" s="68"/>
      <c r="ER93" s="68"/>
      <c r="ES93" s="68"/>
      <c r="ET93" s="68"/>
      <c r="EU93" s="68"/>
      <c r="EV93" s="68"/>
      <c r="EW93" s="68"/>
      <c r="EX93" s="68"/>
      <c r="EY93" s="68"/>
      <c r="EZ93" s="68"/>
      <c r="FA93" s="68"/>
      <c r="FB93" s="68"/>
      <c r="FC93" s="68"/>
      <c r="FD93" s="68"/>
      <c r="FE93" s="68"/>
      <c r="FF93" s="68"/>
      <c r="FG93" s="68"/>
      <c r="FH93" s="68"/>
      <c r="FI93" s="68"/>
      <c r="FJ93" s="68"/>
      <c r="FK93" s="68"/>
      <c r="FL93" s="68"/>
      <c r="FM93" s="68"/>
      <c r="FN93" s="68"/>
      <c r="FO93" s="68"/>
      <c r="FP93" s="68"/>
      <c r="FQ93" s="68"/>
      <c r="FR93" s="68"/>
      <c r="FS93" s="68"/>
      <c r="FT93" s="68"/>
      <c r="FU93" s="68"/>
      <c r="FV93" s="68"/>
      <c r="FW93" s="68"/>
      <c r="FX93" s="68"/>
      <c r="FY93" s="68"/>
      <c r="FZ93" s="68"/>
      <c r="GA93" s="68"/>
      <c r="GB93" s="68"/>
      <c r="GC93" s="68"/>
      <c r="GD93" s="68"/>
      <c r="GE93" s="68"/>
      <c r="GF93" s="68"/>
      <c r="GG93" s="68"/>
      <c r="GH93" s="68"/>
      <c r="GI93" s="68"/>
      <c r="GJ93" s="68"/>
      <c r="GK93" s="68"/>
      <c r="GL93" s="68"/>
      <c r="GM93" s="68"/>
      <c r="GN93" s="68"/>
      <c r="GO93" s="68"/>
      <c r="GP93" s="68"/>
      <c r="GQ93" s="68"/>
      <c r="GR93" s="68"/>
      <c r="GS93" s="68"/>
      <c r="GT93" s="68"/>
      <c r="GU93" s="68"/>
      <c r="GV93" s="68"/>
      <c r="GW93" s="68"/>
      <c r="GX93" s="68"/>
      <c r="GY93" s="68"/>
      <c r="GZ93" s="68"/>
      <c r="HA93" s="68"/>
      <c r="HB93" s="68"/>
      <c r="HC93" s="68"/>
      <c r="HD93" s="68"/>
      <c r="HE93" s="68"/>
      <c r="HF93" s="68"/>
      <c r="HG93" s="68"/>
      <c r="HH93" s="68"/>
      <c r="HI93" s="68"/>
      <c r="HJ93" s="68"/>
      <c r="HK93" s="68"/>
      <c r="HL93" s="68"/>
      <c r="HM93" s="68"/>
      <c r="HN93" s="68"/>
      <c r="HO93" s="68"/>
      <c r="HP93" s="68"/>
      <c r="HQ93" s="68"/>
      <c r="HR93" s="68"/>
      <c r="HS93" s="68"/>
      <c r="HT93" s="68"/>
      <c r="HU93" s="68"/>
      <c r="HV93" s="68"/>
      <c r="HW93" s="68"/>
      <c r="HX93" s="68"/>
      <c r="HY93" s="68"/>
      <c r="HZ93" s="68"/>
      <c r="IA93" s="68"/>
      <c r="IB93" s="68"/>
      <c r="IC93" s="68"/>
      <c r="ID93" s="68"/>
      <c r="IE93" s="68"/>
      <c r="IF93" s="68"/>
      <c r="IG93" s="68"/>
      <c r="IH93" s="68"/>
      <c r="II93" s="68"/>
      <c r="IJ93" s="68"/>
      <c r="IK93" s="68"/>
      <c r="IL93" s="68"/>
      <c r="IM93" s="68"/>
      <c r="IN93" s="68"/>
      <c r="IO93" s="68"/>
      <c r="IP93" s="68"/>
      <c r="IQ93" s="68"/>
      <c r="IR93" s="68"/>
      <c r="IS93" s="68"/>
      <c r="IT93" s="68"/>
      <c r="IU93" s="68"/>
      <c r="IV93" s="68"/>
      <c r="IW93" s="68"/>
      <c r="IX93" s="68"/>
      <c r="IY93" s="68"/>
      <c r="IZ93" s="68"/>
    </row>
    <row r="94" spans="1:260" ht="15.75" customHeight="1">
      <c r="A94" s="148"/>
      <c r="B94" s="103" t="str">
        <f t="shared" ref="B94:D96" si="37">IF(B93=0,"",B93)</f>
        <v/>
      </c>
      <c r="C94" s="103" t="str">
        <f t="shared" si="37"/>
        <v/>
      </c>
      <c r="D94" s="103" t="str">
        <f t="shared" si="37"/>
        <v/>
      </c>
      <c r="E94" s="112"/>
      <c r="F94" s="105" t="str">
        <f>IF(E94="","",VLOOKUP(E94,報名總表及收費!$I$29:$L$140,4))</f>
        <v/>
      </c>
      <c r="G94" s="109"/>
      <c r="H94" s="107" t="str">
        <f t="shared" ca="1" si="30"/>
        <v/>
      </c>
      <c r="I94" s="108"/>
      <c r="J94" s="107" t="str">
        <f t="shared" si="31"/>
        <v/>
      </c>
      <c r="K94" s="52"/>
      <c r="L94" s="52"/>
      <c r="M94" s="52"/>
      <c r="N94" s="68"/>
      <c r="O94" s="68"/>
      <c r="P94" s="68"/>
      <c r="Q94" s="101" t="str">
        <f t="shared" ca="1" si="32"/>
        <v/>
      </c>
      <c r="R94" s="71" t="str">
        <f t="shared" si="33"/>
        <v/>
      </c>
      <c r="S94" s="71" t="e">
        <f t="shared" si="34"/>
        <v>#N/A</v>
      </c>
      <c r="T94" s="63" t="str">
        <f t="shared" si="35"/>
        <v/>
      </c>
      <c r="U94" s="68" t="e">
        <f t="shared" si="36"/>
        <v>#N/A</v>
      </c>
      <c r="V94" s="68"/>
      <c r="W94" s="68"/>
      <c r="X94" s="68"/>
      <c r="Y94" s="68"/>
      <c r="Z94" s="68"/>
      <c r="AA94" s="68"/>
      <c r="AB94" s="68"/>
      <c r="AC94" s="68"/>
      <c r="AD94" s="68"/>
      <c r="AE94" s="68"/>
      <c r="AF94" s="68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  <c r="BC94" s="68"/>
      <c r="BD94" s="68"/>
      <c r="BE94" s="68"/>
      <c r="BF94" s="68"/>
      <c r="BG94" s="68"/>
      <c r="BH94" s="68"/>
      <c r="BI94" s="68"/>
      <c r="BJ94" s="68"/>
      <c r="BK94" s="68"/>
      <c r="BL94" s="68"/>
      <c r="BM94" s="68"/>
      <c r="BN94" s="68"/>
      <c r="BO94" s="68"/>
      <c r="BP94" s="68"/>
      <c r="BQ94" s="68"/>
      <c r="BR94" s="68"/>
      <c r="BS94" s="68"/>
      <c r="BT94" s="68"/>
      <c r="BU94" s="68"/>
      <c r="BV94" s="68"/>
      <c r="BW94" s="68"/>
      <c r="BX94" s="68"/>
      <c r="BY94" s="68"/>
      <c r="BZ94" s="68"/>
      <c r="CA94" s="68"/>
      <c r="CB94" s="68"/>
      <c r="CC94" s="68"/>
      <c r="CD94" s="68"/>
      <c r="CE94" s="68"/>
      <c r="CF94" s="68"/>
      <c r="CG94" s="68"/>
      <c r="CH94" s="68"/>
      <c r="CI94" s="68"/>
      <c r="CJ94" s="68"/>
      <c r="CK94" s="68"/>
      <c r="CL94" s="68"/>
      <c r="CM94" s="68"/>
      <c r="CN94" s="68"/>
      <c r="CO94" s="68"/>
      <c r="CP94" s="68"/>
      <c r="CQ94" s="68"/>
      <c r="CR94" s="68"/>
      <c r="CS94" s="68"/>
      <c r="CT94" s="68"/>
      <c r="CU94" s="68"/>
      <c r="CV94" s="68"/>
      <c r="CW94" s="68"/>
      <c r="CX94" s="68"/>
      <c r="CY94" s="68"/>
      <c r="CZ94" s="68"/>
      <c r="DA94" s="68"/>
      <c r="DB94" s="68"/>
      <c r="DC94" s="68"/>
      <c r="DD94" s="68"/>
      <c r="DE94" s="68"/>
      <c r="DF94" s="68"/>
      <c r="DG94" s="68"/>
      <c r="DH94" s="68"/>
      <c r="DI94" s="68"/>
      <c r="DJ94" s="68"/>
      <c r="DK94" s="68"/>
      <c r="DL94" s="68"/>
      <c r="DM94" s="68"/>
      <c r="DN94" s="68"/>
      <c r="DO94" s="68"/>
      <c r="DP94" s="68"/>
      <c r="DQ94" s="68"/>
      <c r="DR94" s="68"/>
      <c r="DS94" s="68"/>
      <c r="DT94" s="68"/>
      <c r="DU94" s="68"/>
      <c r="DV94" s="68"/>
      <c r="DW94" s="68"/>
      <c r="DX94" s="68"/>
      <c r="DY94" s="68"/>
      <c r="DZ94" s="68"/>
      <c r="EA94" s="68"/>
      <c r="EB94" s="68"/>
      <c r="EC94" s="68"/>
      <c r="ED94" s="68"/>
      <c r="EE94" s="68"/>
      <c r="EF94" s="68"/>
      <c r="EG94" s="68"/>
      <c r="EH94" s="68"/>
      <c r="EI94" s="68"/>
      <c r="EJ94" s="68"/>
      <c r="EK94" s="68"/>
      <c r="EL94" s="68"/>
      <c r="EM94" s="68"/>
      <c r="EN94" s="68"/>
      <c r="EO94" s="68"/>
      <c r="EP94" s="68"/>
      <c r="EQ94" s="68"/>
      <c r="ER94" s="68"/>
      <c r="ES94" s="68"/>
      <c r="ET94" s="68"/>
      <c r="EU94" s="68"/>
      <c r="EV94" s="68"/>
      <c r="EW94" s="68"/>
      <c r="EX94" s="68"/>
      <c r="EY94" s="68"/>
      <c r="EZ94" s="68"/>
      <c r="FA94" s="68"/>
      <c r="FB94" s="68"/>
      <c r="FC94" s="68"/>
      <c r="FD94" s="68"/>
      <c r="FE94" s="68"/>
      <c r="FF94" s="68"/>
      <c r="FG94" s="68"/>
      <c r="FH94" s="68"/>
      <c r="FI94" s="68"/>
      <c r="FJ94" s="68"/>
      <c r="FK94" s="68"/>
      <c r="FL94" s="68"/>
      <c r="FM94" s="68"/>
      <c r="FN94" s="68"/>
      <c r="FO94" s="68"/>
      <c r="FP94" s="68"/>
      <c r="FQ94" s="68"/>
      <c r="FR94" s="68"/>
      <c r="FS94" s="68"/>
      <c r="FT94" s="68"/>
      <c r="FU94" s="68"/>
      <c r="FV94" s="68"/>
      <c r="FW94" s="68"/>
      <c r="FX94" s="68"/>
      <c r="FY94" s="68"/>
      <c r="FZ94" s="68"/>
      <c r="GA94" s="68"/>
      <c r="GB94" s="68"/>
      <c r="GC94" s="68"/>
      <c r="GD94" s="68"/>
      <c r="GE94" s="68"/>
      <c r="GF94" s="68"/>
      <c r="GG94" s="68"/>
      <c r="GH94" s="68"/>
      <c r="GI94" s="68"/>
      <c r="GJ94" s="68"/>
      <c r="GK94" s="68"/>
      <c r="GL94" s="68"/>
      <c r="GM94" s="68"/>
      <c r="GN94" s="68"/>
      <c r="GO94" s="68"/>
      <c r="GP94" s="68"/>
      <c r="GQ94" s="68"/>
      <c r="GR94" s="68"/>
      <c r="GS94" s="68"/>
      <c r="GT94" s="68"/>
      <c r="GU94" s="68"/>
      <c r="GV94" s="68"/>
      <c r="GW94" s="68"/>
      <c r="GX94" s="68"/>
      <c r="GY94" s="68"/>
      <c r="GZ94" s="68"/>
      <c r="HA94" s="68"/>
      <c r="HB94" s="68"/>
      <c r="HC94" s="68"/>
      <c r="HD94" s="68"/>
      <c r="HE94" s="68"/>
      <c r="HF94" s="68"/>
      <c r="HG94" s="68"/>
      <c r="HH94" s="68"/>
      <c r="HI94" s="68"/>
      <c r="HJ94" s="68"/>
      <c r="HK94" s="68"/>
      <c r="HL94" s="68"/>
      <c r="HM94" s="68"/>
      <c r="HN94" s="68"/>
      <c r="HO94" s="68"/>
      <c r="HP94" s="68"/>
      <c r="HQ94" s="68"/>
      <c r="HR94" s="68"/>
      <c r="HS94" s="68"/>
      <c r="HT94" s="68"/>
      <c r="HU94" s="68"/>
      <c r="HV94" s="68"/>
      <c r="HW94" s="68"/>
      <c r="HX94" s="68"/>
      <c r="HY94" s="68"/>
      <c r="HZ94" s="68"/>
      <c r="IA94" s="68"/>
      <c r="IB94" s="68"/>
      <c r="IC94" s="68"/>
      <c r="ID94" s="68"/>
      <c r="IE94" s="68"/>
      <c r="IF94" s="68"/>
      <c r="IG94" s="68"/>
      <c r="IH94" s="68"/>
      <c r="II94" s="68"/>
      <c r="IJ94" s="68"/>
      <c r="IK94" s="68"/>
      <c r="IL94" s="68"/>
      <c r="IM94" s="68"/>
      <c r="IN94" s="68"/>
      <c r="IO94" s="68"/>
      <c r="IP94" s="68"/>
      <c r="IQ94" s="68"/>
      <c r="IR94" s="68"/>
      <c r="IS94" s="68"/>
      <c r="IT94" s="68"/>
      <c r="IU94" s="68"/>
      <c r="IV94" s="68"/>
      <c r="IW94" s="68"/>
      <c r="IX94" s="68"/>
      <c r="IY94" s="68"/>
      <c r="IZ94" s="68"/>
    </row>
    <row r="95" spans="1:260" ht="15.75" customHeight="1">
      <c r="A95" s="148"/>
      <c r="B95" s="103" t="str">
        <f t="shared" si="37"/>
        <v/>
      </c>
      <c r="C95" s="103" t="str">
        <f t="shared" si="37"/>
        <v/>
      </c>
      <c r="D95" s="103" t="str">
        <f t="shared" si="37"/>
        <v/>
      </c>
      <c r="E95" s="112"/>
      <c r="F95" s="105" t="str">
        <f>IF(E95="","",VLOOKUP(E95,報名總表及收費!$I$29:$L$140,4))</f>
        <v/>
      </c>
      <c r="G95" s="109"/>
      <c r="H95" s="107" t="str">
        <f t="shared" ca="1" si="30"/>
        <v/>
      </c>
      <c r="I95" s="108"/>
      <c r="J95" s="107" t="str">
        <f t="shared" si="31"/>
        <v/>
      </c>
      <c r="K95" s="52"/>
      <c r="L95" s="52"/>
      <c r="M95" s="52"/>
      <c r="N95" s="68"/>
      <c r="O95" s="68"/>
      <c r="P95" s="68"/>
      <c r="Q95" s="101" t="str">
        <f t="shared" ca="1" si="32"/>
        <v/>
      </c>
      <c r="R95" s="71" t="str">
        <f t="shared" si="33"/>
        <v/>
      </c>
      <c r="S95" s="71" t="e">
        <f t="shared" si="34"/>
        <v>#N/A</v>
      </c>
      <c r="T95" s="63" t="str">
        <f t="shared" si="35"/>
        <v/>
      </c>
      <c r="U95" s="68" t="e">
        <f t="shared" si="36"/>
        <v>#N/A</v>
      </c>
      <c r="V95" s="68"/>
      <c r="W95" s="68"/>
      <c r="X95" s="68"/>
      <c r="Y95" s="68"/>
      <c r="Z95" s="68"/>
      <c r="AA95" s="68"/>
      <c r="AB95" s="68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  <c r="BC95" s="68"/>
      <c r="BD95" s="68"/>
      <c r="BE95" s="68"/>
      <c r="BF95" s="68"/>
      <c r="BG95" s="68"/>
      <c r="BH95" s="68"/>
      <c r="BI95" s="68"/>
      <c r="BJ95" s="68"/>
      <c r="BK95" s="68"/>
      <c r="BL95" s="68"/>
      <c r="BM95" s="68"/>
      <c r="BN95" s="68"/>
      <c r="BO95" s="68"/>
      <c r="BP95" s="68"/>
      <c r="BQ95" s="68"/>
      <c r="BR95" s="68"/>
      <c r="BS95" s="68"/>
      <c r="BT95" s="68"/>
      <c r="BU95" s="68"/>
      <c r="BV95" s="68"/>
      <c r="BW95" s="68"/>
      <c r="BX95" s="68"/>
      <c r="BY95" s="68"/>
      <c r="BZ95" s="68"/>
      <c r="CA95" s="68"/>
      <c r="CB95" s="68"/>
      <c r="CC95" s="68"/>
      <c r="CD95" s="68"/>
      <c r="CE95" s="68"/>
      <c r="CF95" s="68"/>
      <c r="CG95" s="68"/>
      <c r="CH95" s="68"/>
      <c r="CI95" s="68"/>
      <c r="CJ95" s="68"/>
      <c r="CK95" s="68"/>
      <c r="CL95" s="68"/>
      <c r="CM95" s="68"/>
      <c r="CN95" s="68"/>
      <c r="CO95" s="68"/>
      <c r="CP95" s="68"/>
      <c r="CQ95" s="68"/>
      <c r="CR95" s="68"/>
      <c r="CS95" s="68"/>
      <c r="CT95" s="68"/>
      <c r="CU95" s="68"/>
      <c r="CV95" s="68"/>
      <c r="CW95" s="68"/>
      <c r="CX95" s="68"/>
      <c r="CY95" s="68"/>
      <c r="CZ95" s="68"/>
      <c r="DA95" s="68"/>
      <c r="DB95" s="68"/>
      <c r="DC95" s="68"/>
      <c r="DD95" s="68"/>
      <c r="DE95" s="68"/>
      <c r="DF95" s="68"/>
      <c r="DG95" s="68"/>
      <c r="DH95" s="68"/>
      <c r="DI95" s="68"/>
      <c r="DJ95" s="68"/>
      <c r="DK95" s="68"/>
      <c r="DL95" s="68"/>
      <c r="DM95" s="68"/>
      <c r="DN95" s="68"/>
      <c r="DO95" s="68"/>
      <c r="DP95" s="68"/>
      <c r="DQ95" s="68"/>
      <c r="DR95" s="68"/>
      <c r="DS95" s="68"/>
      <c r="DT95" s="68"/>
      <c r="DU95" s="68"/>
      <c r="DV95" s="68"/>
      <c r="DW95" s="68"/>
      <c r="DX95" s="68"/>
      <c r="DY95" s="68"/>
      <c r="DZ95" s="68"/>
      <c r="EA95" s="68"/>
      <c r="EB95" s="68"/>
      <c r="EC95" s="68"/>
      <c r="ED95" s="68"/>
      <c r="EE95" s="68"/>
      <c r="EF95" s="68"/>
      <c r="EG95" s="68"/>
      <c r="EH95" s="68"/>
      <c r="EI95" s="68"/>
      <c r="EJ95" s="68"/>
      <c r="EK95" s="68"/>
      <c r="EL95" s="68"/>
      <c r="EM95" s="68"/>
      <c r="EN95" s="68"/>
      <c r="EO95" s="68"/>
      <c r="EP95" s="68"/>
      <c r="EQ95" s="68"/>
      <c r="ER95" s="68"/>
      <c r="ES95" s="68"/>
      <c r="ET95" s="68"/>
      <c r="EU95" s="68"/>
      <c r="EV95" s="68"/>
      <c r="EW95" s="68"/>
      <c r="EX95" s="68"/>
      <c r="EY95" s="68"/>
      <c r="EZ95" s="68"/>
      <c r="FA95" s="68"/>
      <c r="FB95" s="68"/>
      <c r="FC95" s="68"/>
      <c r="FD95" s="68"/>
      <c r="FE95" s="68"/>
      <c r="FF95" s="68"/>
      <c r="FG95" s="68"/>
      <c r="FH95" s="68"/>
      <c r="FI95" s="68"/>
      <c r="FJ95" s="68"/>
      <c r="FK95" s="68"/>
      <c r="FL95" s="68"/>
      <c r="FM95" s="68"/>
      <c r="FN95" s="68"/>
      <c r="FO95" s="68"/>
      <c r="FP95" s="68"/>
      <c r="FQ95" s="68"/>
      <c r="FR95" s="68"/>
      <c r="FS95" s="68"/>
      <c r="FT95" s="68"/>
      <c r="FU95" s="68"/>
      <c r="FV95" s="68"/>
      <c r="FW95" s="68"/>
      <c r="FX95" s="68"/>
      <c r="FY95" s="68"/>
      <c r="FZ95" s="68"/>
      <c r="GA95" s="68"/>
      <c r="GB95" s="68"/>
      <c r="GC95" s="68"/>
      <c r="GD95" s="68"/>
      <c r="GE95" s="68"/>
      <c r="GF95" s="68"/>
      <c r="GG95" s="68"/>
      <c r="GH95" s="68"/>
      <c r="GI95" s="68"/>
      <c r="GJ95" s="68"/>
      <c r="GK95" s="68"/>
      <c r="GL95" s="68"/>
      <c r="GM95" s="68"/>
      <c r="GN95" s="68"/>
      <c r="GO95" s="68"/>
      <c r="GP95" s="68"/>
      <c r="GQ95" s="68"/>
      <c r="GR95" s="68"/>
      <c r="GS95" s="68"/>
      <c r="GT95" s="68"/>
      <c r="GU95" s="68"/>
      <c r="GV95" s="68"/>
      <c r="GW95" s="68"/>
      <c r="GX95" s="68"/>
      <c r="GY95" s="68"/>
      <c r="GZ95" s="68"/>
      <c r="HA95" s="68"/>
      <c r="HB95" s="68"/>
      <c r="HC95" s="68"/>
      <c r="HD95" s="68"/>
      <c r="HE95" s="68"/>
      <c r="HF95" s="68"/>
      <c r="HG95" s="68"/>
      <c r="HH95" s="68"/>
      <c r="HI95" s="68"/>
      <c r="HJ95" s="68"/>
      <c r="HK95" s="68"/>
      <c r="HL95" s="68"/>
      <c r="HM95" s="68"/>
      <c r="HN95" s="68"/>
      <c r="HO95" s="68"/>
      <c r="HP95" s="68"/>
      <c r="HQ95" s="68"/>
      <c r="HR95" s="68"/>
      <c r="HS95" s="68"/>
      <c r="HT95" s="68"/>
      <c r="HU95" s="68"/>
      <c r="HV95" s="68"/>
      <c r="HW95" s="68"/>
      <c r="HX95" s="68"/>
      <c r="HY95" s="68"/>
      <c r="HZ95" s="68"/>
      <c r="IA95" s="68"/>
      <c r="IB95" s="68"/>
      <c r="IC95" s="68"/>
      <c r="ID95" s="68"/>
      <c r="IE95" s="68"/>
      <c r="IF95" s="68"/>
      <c r="IG95" s="68"/>
      <c r="IH95" s="68"/>
      <c r="II95" s="68"/>
      <c r="IJ95" s="68"/>
      <c r="IK95" s="68"/>
      <c r="IL95" s="68"/>
      <c r="IM95" s="68"/>
      <c r="IN95" s="68"/>
      <c r="IO95" s="68"/>
      <c r="IP95" s="68"/>
      <c r="IQ95" s="68"/>
      <c r="IR95" s="68"/>
      <c r="IS95" s="68"/>
      <c r="IT95" s="68"/>
      <c r="IU95" s="68"/>
      <c r="IV95" s="68"/>
      <c r="IW95" s="68"/>
      <c r="IX95" s="68"/>
      <c r="IY95" s="68"/>
      <c r="IZ95" s="68"/>
    </row>
    <row r="96" spans="1:260" ht="15.75" customHeight="1">
      <c r="A96" s="148"/>
      <c r="B96" s="103" t="str">
        <f t="shared" si="37"/>
        <v/>
      </c>
      <c r="C96" s="103" t="str">
        <f t="shared" si="37"/>
        <v/>
      </c>
      <c r="D96" s="103" t="str">
        <f t="shared" si="37"/>
        <v/>
      </c>
      <c r="E96" s="112"/>
      <c r="F96" s="105" t="str">
        <f>IF(E96="","",VLOOKUP(E96,報名總表及收費!$I$29:$L$140,4))</f>
        <v/>
      </c>
      <c r="G96" s="109"/>
      <c r="H96" s="107" t="str">
        <f t="shared" ca="1" si="30"/>
        <v/>
      </c>
      <c r="I96" s="108"/>
      <c r="J96" s="107" t="str">
        <f t="shared" si="31"/>
        <v/>
      </c>
      <c r="K96" s="52"/>
      <c r="L96" s="52"/>
      <c r="M96" s="52"/>
      <c r="N96" s="68"/>
      <c r="O96" s="68"/>
      <c r="P96" s="68"/>
      <c r="Q96" s="101" t="str">
        <f t="shared" ca="1" si="32"/>
        <v/>
      </c>
      <c r="R96" s="71" t="str">
        <f t="shared" si="33"/>
        <v/>
      </c>
      <c r="S96" s="71" t="e">
        <f t="shared" si="34"/>
        <v>#N/A</v>
      </c>
      <c r="T96" s="63" t="str">
        <f t="shared" si="35"/>
        <v/>
      </c>
      <c r="U96" s="68" t="e">
        <f t="shared" si="36"/>
        <v>#N/A</v>
      </c>
      <c r="V96" s="68"/>
      <c r="W96" s="68"/>
      <c r="X96" s="68"/>
      <c r="Y96" s="68"/>
      <c r="Z96" s="68"/>
      <c r="AA96" s="68"/>
      <c r="AB96" s="68"/>
      <c r="AC96" s="68"/>
      <c r="AD96" s="68"/>
      <c r="AE96" s="68"/>
      <c r="AF96" s="68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  <c r="BC96" s="68"/>
      <c r="BD96" s="68"/>
      <c r="BE96" s="68"/>
      <c r="BF96" s="68"/>
      <c r="BG96" s="68"/>
      <c r="BH96" s="68"/>
      <c r="BI96" s="68"/>
      <c r="BJ96" s="68"/>
      <c r="BK96" s="68"/>
      <c r="BL96" s="68"/>
      <c r="BM96" s="68"/>
      <c r="BN96" s="68"/>
      <c r="BO96" s="68"/>
      <c r="BP96" s="68"/>
      <c r="BQ96" s="68"/>
      <c r="BR96" s="68"/>
      <c r="BS96" s="68"/>
      <c r="BT96" s="68"/>
      <c r="BU96" s="68"/>
      <c r="BV96" s="68"/>
      <c r="BW96" s="68"/>
      <c r="BX96" s="68"/>
      <c r="BY96" s="68"/>
      <c r="BZ96" s="68"/>
      <c r="CA96" s="68"/>
      <c r="CB96" s="68"/>
      <c r="CC96" s="68"/>
      <c r="CD96" s="68"/>
      <c r="CE96" s="68"/>
      <c r="CF96" s="68"/>
      <c r="CG96" s="68"/>
      <c r="CH96" s="68"/>
      <c r="CI96" s="68"/>
      <c r="CJ96" s="68"/>
      <c r="CK96" s="68"/>
      <c r="CL96" s="68"/>
      <c r="CM96" s="68"/>
      <c r="CN96" s="68"/>
      <c r="CO96" s="68"/>
      <c r="CP96" s="68"/>
      <c r="CQ96" s="68"/>
      <c r="CR96" s="68"/>
      <c r="CS96" s="68"/>
      <c r="CT96" s="68"/>
      <c r="CU96" s="68"/>
      <c r="CV96" s="68"/>
      <c r="CW96" s="68"/>
      <c r="CX96" s="68"/>
      <c r="CY96" s="68"/>
      <c r="CZ96" s="68"/>
      <c r="DA96" s="68"/>
      <c r="DB96" s="68"/>
      <c r="DC96" s="68"/>
      <c r="DD96" s="68"/>
      <c r="DE96" s="68"/>
      <c r="DF96" s="68"/>
      <c r="DG96" s="68"/>
      <c r="DH96" s="68"/>
      <c r="DI96" s="68"/>
      <c r="DJ96" s="68"/>
      <c r="DK96" s="68"/>
      <c r="DL96" s="68"/>
      <c r="DM96" s="68"/>
      <c r="DN96" s="68"/>
      <c r="DO96" s="68"/>
      <c r="DP96" s="68"/>
      <c r="DQ96" s="68"/>
      <c r="DR96" s="68"/>
      <c r="DS96" s="68"/>
      <c r="DT96" s="68"/>
      <c r="DU96" s="68"/>
      <c r="DV96" s="68"/>
      <c r="DW96" s="68"/>
      <c r="DX96" s="68"/>
      <c r="DY96" s="68"/>
      <c r="DZ96" s="68"/>
      <c r="EA96" s="68"/>
      <c r="EB96" s="68"/>
      <c r="EC96" s="68"/>
      <c r="ED96" s="68"/>
      <c r="EE96" s="68"/>
      <c r="EF96" s="68"/>
      <c r="EG96" s="68"/>
      <c r="EH96" s="68"/>
      <c r="EI96" s="68"/>
      <c r="EJ96" s="68"/>
      <c r="EK96" s="68"/>
      <c r="EL96" s="68"/>
      <c r="EM96" s="68"/>
      <c r="EN96" s="68"/>
      <c r="EO96" s="68"/>
      <c r="EP96" s="68"/>
      <c r="EQ96" s="68"/>
      <c r="ER96" s="68"/>
      <c r="ES96" s="68"/>
      <c r="ET96" s="68"/>
      <c r="EU96" s="68"/>
      <c r="EV96" s="68"/>
      <c r="EW96" s="68"/>
      <c r="EX96" s="68"/>
      <c r="EY96" s="68"/>
      <c r="EZ96" s="68"/>
      <c r="FA96" s="68"/>
      <c r="FB96" s="68"/>
      <c r="FC96" s="68"/>
      <c r="FD96" s="68"/>
      <c r="FE96" s="68"/>
      <c r="FF96" s="68"/>
      <c r="FG96" s="68"/>
      <c r="FH96" s="68"/>
      <c r="FI96" s="68"/>
      <c r="FJ96" s="68"/>
      <c r="FK96" s="68"/>
      <c r="FL96" s="68"/>
      <c r="FM96" s="68"/>
      <c r="FN96" s="68"/>
      <c r="FO96" s="68"/>
      <c r="FP96" s="68"/>
      <c r="FQ96" s="68"/>
      <c r="FR96" s="68"/>
      <c r="FS96" s="68"/>
      <c r="FT96" s="68"/>
      <c r="FU96" s="68"/>
      <c r="FV96" s="68"/>
      <c r="FW96" s="68"/>
      <c r="FX96" s="68"/>
      <c r="FY96" s="68"/>
      <c r="FZ96" s="68"/>
      <c r="GA96" s="68"/>
      <c r="GB96" s="68"/>
      <c r="GC96" s="68"/>
      <c r="GD96" s="68"/>
      <c r="GE96" s="68"/>
      <c r="GF96" s="68"/>
      <c r="GG96" s="68"/>
      <c r="GH96" s="68"/>
      <c r="GI96" s="68"/>
      <c r="GJ96" s="68"/>
      <c r="GK96" s="68"/>
      <c r="GL96" s="68"/>
      <c r="GM96" s="68"/>
      <c r="GN96" s="68"/>
      <c r="GO96" s="68"/>
      <c r="GP96" s="68"/>
      <c r="GQ96" s="68"/>
      <c r="GR96" s="68"/>
      <c r="GS96" s="68"/>
      <c r="GT96" s="68"/>
      <c r="GU96" s="68"/>
      <c r="GV96" s="68"/>
      <c r="GW96" s="68"/>
      <c r="GX96" s="68"/>
      <c r="GY96" s="68"/>
      <c r="GZ96" s="68"/>
      <c r="HA96" s="68"/>
      <c r="HB96" s="68"/>
      <c r="HC96" s="68"/>
      <c r="HD96" s="68"/>
      <c r="HE96" s="68"/>
      <c r="HF96" s="68"/>
      <c r="HG96" s="68"/>
      <c r="HH96" s="68"/>
      <c r="HI96" s="68"/>
      <c r="HJ96" s="68"/>
      <c r="HK96" s="68"/>
      <c r="HL96" s="68"/>
      <c r="HM96" s="68"/>
      <c r="HN96" s="68"/>
      <c r="HO96" s="68"/>
      <c r="HP96" s="68"/>
      <c r="HQ96" s="68"/>
      <c r="HR96" s="68"/>
      <c r="HS96" s="68"/>
      <c r="HT96" s="68"/>
      <c r="HU96" s="68"/>
      <c r="HV96" s="68"/>
      <c r="HW96" s="68"/>
      <c r="HX96" s="68"/>
      <c r="HY96" s="68"/>
      <c r="HZ96" s="68"/>
      <c r="IA96" s="68"/>
      <c r="IB96" s="68"/>
      <c r="IC96" s="68"/>
      <c r="ID96" s="68"/>
      <c r="IE96" s="68"/>
      <c r="IF96" s="68"/>
      <c r="IG96" s="68"/>
      <c r="IH96" s="68"/>
      <c r="II96" s="68"/>
      <c r="IJ96" s="68"/>
      <c r="IK96" s="68"/>
      <c r="IL96" s="68"/>
      <c r="IM96" s="68"/>
      <c r="IN96" s="68"/>
      <c r="IO96" s="68"/>
      <c r="IP96" s="68"/>
      <c r="IQ96" s="68"/>
      <c r="IR96" s="68"/>
      <c r="IS96" s="68"/>
      <c r="IT96" s="68"/>
      <c r="IU96" s="68"/>
      <c r="IV96" s="68"/>
      <c r="IW96" s="68"/>
      <c r="IX96" s="68"/>
      <c r="IY96" s="68"/>
      <c r="IZ96" s="68"/>
    </row>
    <row r="97" spans="1:260" ht="15.75" customHeight="1">
      <c r="A97" s="147" t="s">
        <v>40</v>
      </c>
      <c r="B97" s="95"/>
      <c r="C97" s="95"/>
      <c r="D97" s="95"/>
      <c r="E97" s="96"/>
      <c r="F97" s="97" t="str">
        <f>IF(E97="","",VLOOKUP(E97,報名總表及收費!$I$29:$L$140,4))</f>
        <v/>
      </c>
      <c r="G97" s="98"/>
      <c r="H97" s="99" t="str">
        <f t="shared" ca="1" si="30"/>
        <v/>
      </c>
      <c r="I97" s="100"/>
      <c r="J97" s="99" t="str">
        <f t="shared" si="31"/>
        <v/>
      </c>
      <c r="K97" s="52"/>
      <c r="L97" s="52"/>
      <c r="M97" s="52"/>
      <c r="N97" s="68"/>
      <c r="O97" s="68"/>
      <c r="P97" s="68"/>
      <c r="Q97" s="101" t="str">
        <f t="shared" ca="1" si="32"/>
        <v/>
      </c>
      <c r="R97" s="71" t="str">
        <f t="shared" si="33"/>
        <v/>
      </c>
      <c r="S97" s="71" t="str">
        <f t="shared" si="34"/>
        <v/>
      </c>
      <c r="T97" s="63" t="str">
        <f t="shared" si="35"/>
        <v/>
      </c>
      <c r="U97" s="68" t="str">
        <f t="shared" si="36"/>
        <v/>
      </c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  <c r="BC97" s="68"/>
      <c r="BD97" s="68"/>
      <c r="BE97" s="68"/>
      <c r="BF97" s="68"/>
      <c r="BG97" s="68"/>
      <c r="BH97" s="68"/>
      <c r="BI97" s="68"/>
      <c r="BJ97" s="68"/>
      <c r="BK97" s="68"/>
      <c r="BL97" s="68"/>
      <c r="BM97" s="68"/>
      <c r="BN97" s="68"/>
      <c r="BO97" s="68"/>
      <c r="BP97" s="68"/>
      <c r="BQ97" s="68"/>
      <c r="BR97" s="68"/>
      <c r="BS97" s="68"/>
      <c r="BT97" s="68"/>
      <c r="BU97" s="68"/>
      <c r="BV97" s="68"/>
      <c r="BW97" s="68"/>
      <c r="BX97" s="68"/>
      <c r="BY97" s="68"/>
      <c r="BZ97" s="68"/>
      <c r="CA97" s="68"/>
      <c r="CB97" s="68"/>
      <c r="CC97" s="68"/>
      <c r="CD97" s="68"/>
      <c r="CE97" s="68"/>
      <c r="CF97" s="68"/>
      <c r="CG97" s="68"/>
      <c r="CH97" s="68"/>
      <c r="CI97" s="68"/>
      <c r="CJ97" s="68"/>
      <c r="CK97" s="68"/>
      <c r="CL97" s="68"/>
      <c r="CM97" s="68"/>
      <c r="CN97" s="68"/>
      <c r="CO97" s="68"/>
      <c r="CP97" s="68"/>
      <c r="CQ97" s="68"/>
      <c r="CR97" s="68"/>
      <c r="CS97" s="68"/>
      <c r="CT97" s="68"/>
      <c r="CU97" s="68"/>
      <c r="CV97" s="68"/>
      <c r="CW97" s="68"/>
      <c r="CX97" s="68"/>
      <c r="CY97" s="68"/>
      <c r="CZ97" s="68"/>
      <c r="DA97" s="68"/>
      <c r="DB97" s="68"/>
      <c r="DC97" s="68"/>
      <c r="DD97" s="68"/>
      <c r="DE97" s="68"/>
      <c r="DF97" s="68"/>
      <c r="DG97" s="68"/>
      <c r="DH97" s="68"/>
      <c r="DI97" s="68"/>
      <c r="DJ97" s="68"/>
      <c r="DK97" s="68"/>
      <c r="DL97" s="68"/>
      <c r="DM97" s="68"/>
      <c r="DN97" s="68"/>
      <c r="DO97" s="68"/>
      <c r="DP97" s="68"/>
      <c r="DQ97" s="68"/>
      <c r="DR97" s="68"/>
      <c r="DS97" s="68"/>
      <c r="DT97" s="68"/>
      <c r="DU97" s="68"/>
      <c r="DV97" s="68"/>
      <c r="DW97" s="68"/>
      <c r="DX97" s="68"/>
      <c r="DY97" s="68"/>
      <c r="DZ97" s="68"/>
      <c r="EA97" s="68"/>
      <c r="EB97" s="68"/>
      <c r="EC97" s="68"/>
      <c r="ED97" s="68"/>
      <c r="EE97" s="68"/>
      <c r="EF97" s="68"/>
      <c r="EG97" s="68"/>
      <c r="EH97" s="68"/>
      <c r="EI97" s="68"/>
      <c r="EJ97" s="68"/>
      <c r="EK97" s="68"/>
      <c r="EL97" s="68"/>
      <c r="EM97" s="68"/>
      <c r="EN97" s="68"/>
      <c r="EO97" s="68"/>
      <c r="EP97" s="68"/>
      <c r="EQ97" s="68"/>
      <c r="ER97" s="68"/>
      <c r="ES97" s="68"/>
      <c r="ET97" s="68"/>
      <c r="EU97" s="68"/>
      <c r="EV97" s="68"/>
      <c r="EW97" s="68"/>
      <c r="EX97" s="68"/>
      <c r="EY97" s="68"/>
      <c r="EZ97" s="68"/>
      <c r="FA97" s="68"/>
      <c r="FB97" s="68"/>
      <c r="FC97" s="68"/>
      <c r="FD97" s="68"/>
      <c r="FE97" s="68"/>
      <c r="FF97" s="68"/>
      <c r="FG97" s="68"/>
      <c r="FH97" s="68"/>
      <c r="FI97" s="68"/>
      <c r="FJ97" s="68"/>
      <c r="FK97" s="68"/>
      <c r="FL97" s="68"/>
      <c r="FM97" s="68"/>
      <c r="FN97" s="68"/>
      <c r="FO97" s="68"/>
      <c r="FP97" s="68"/>
      <c r="FQ97" s="68"/>
      <c r="FR97" s="68"/>
      <c r="FS97" s="68"/>
      <c r="FT97" s="68"/>
      <c r="FU97" s="68"/>
      <c r="FV97" s="68"/>
      <c r="FW97" s="68"/>
      <c r="FX97" s="68"/>
      <c r="FY97" s="68"/>
      <c r="FZ97" s="68"/>
      <c r="GA97" s="68"/>
      <c r="GB97" s="68"/>
      <c r="GC97" s="68"/>
      <c r="GD97" s="68"/>
      <c r="GE97" s="68"/>
      <c r="GF97" s="68"/>
      <c r="GG97" s="68"/>
      <c r="GH97" s="68"/>
      <c r="GI97" s="68"/>
      <c r="GJ97" s="68"/>
      <c r="GK97" s="68"/>
      <c r="GL97" s="68"/>
      <c r="GM97" s="68"/>
      <c r="GN97" s="68"/>
      <c r="GO97" s="68"/>
      <c r="GP97" s="68"/>
      <c r="GQ97" s="68"/>
      <c r="GR97" s="68"/>
      <c r="GS97" s="68"/>
      <c r="GT97" s="68"/>
      <c r="GU97" s="68"/>
      <c r="GV97" s="68"/>
      <c r="GW97" s="68"/>
      <c r="GX97" s="68"/>
      <c r="GY97" s="68"/>
      <c r="GZ97" s="68"/>
      <c r="HA97" s="68"/>
      <c r="HB97" s="68"/>
      <c r="HC97" s="68"/>
      <c r="HD97" s="68"/>
      <c r="HE97" s="68"/>
      <c r="HF97" s="68"/>
      <c r="HG97" s="68"/>
      <c r="HH97" s="68"/>
      <c r="HI97" s="68"/>
      <c r="HJ97" s="68"/>
      <c r="HK97" s="68"/>
      <c r="HL97" s="68"/>
      <c r="HM97" s="68"/>
      <c r="HN97" s="68"/>
      <c r="HO97" s="68"/>
      <c r="HP97" s="68"/>
      <c r="HQ97" s="68"/>
      <c r="HR97" s="68"/>
      <c r="HS97" s="68"/>
      <c r="HT97" s="68"/>
      <c r="HU97" s="68"/>
      <c r="HV97" s="68"/>
      <c r="HW97" s="68"/>
      <c r="HX97" s="68"/>
      <c r="HY97" s="68"/>
      <c r="HZ97" s="68"/>
      <c r="IA97" s="68"/>
      <c r="IB97" s="68"/>
      <c r="IC97" s="68"/>
      <c r="ID97" s="68"/>
      <c r="IE97" s="68"/>
      <c r="IF97" s="68"/>
      <c r="IG97" s="68"/>
      <c r="IH97" s="68"/>
      <c r="II97" s="68"/>
      <c r="IJ97" s="68"/>
      <c r="IK97" s="68"/>
      <c r="IL97" s="68"/>
      <c r="IM97" s="68"/>
      <c r="IN97" s="68"/>
      <c r="IO97" s="68"/>
      <c r="IP97" s="68"/>
      <c r="IQ97" s="68"/>
      <c r="IR97" s="68"/>
      <c r="IS97" s="68"/>
      <c r="IT97" s="68"/>
      <c r="IU97" s="68"/>
      <c r="IV97" s="68"/>
      <c r="IW97" s="68"/>
      <c r="IX97" s="68"/>
      <c r="IY97" s="68"/>
      <c r="IZ97" s="68"/>
    </row>
    <row r="98" spans="1:260" ht="15.75" customHeight="1">
      <c r="A98" s="147"/>
      <c r="B98" s="94" t="str">
        <f t="shared" ref="B98:D100" si="38">IF(B97=0,"",B97)</f>
        <v/>
      </c>
      <c r="C98" s="94" t="str">
        <f t="shared" si="38"/>
        <v/>
      </c>
      <c r="D98" s="94" t="str">
        <f t="shared" si="38"/>
        <v/>
      </c>
      <c r="E98" s="96"/>
      <c r="F98" s="97" t="str">
        <f>IF(E98="","",VLOOKUP(E98,報名總表及收費!$I$29:$L$140,4))</f>
        <v/>
      </c>
      <c r="G98" s="98"/>
      <c r="H98" s="99" t="str">
        <f t="shared" ca="1" si="30"/>
        <v/>
      </c>
      <c r="I98" s="100"/>
      <c r="J98" s="99" t="str">
        <f t="shared" si="31"/>
        <v/>
      </c>
      <c r="K98" s="52"/>
      <c r="L98" s="52"/>
      <c r="M98" s="52"/>
      <c r="N98" s="68"/>
      <c r="O98" s="68"/>
      <c r="P98" s="68"/>
      <c r="Q98" s="101" t="str">
        <f t="shared" ca="1" si="32"/>
        <v/>
      </c>
      <c r="R98" s="71" t="str">
        <f t="shared" si="33"/>
        <v/>
      </c>
      <c r="S98" s="71" t="e">
        <f t="shared" si="34"/>
        <v>#N/A</v>
      </c>
      <c r="T98" s="63" t="str">
        <f t="shared" si="35"/>
        <v/>
      </c>
      <c r="U98" s="68" t="e">
        <f t="shared" si="36"/>
        <v>#N/A</v>
      </c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  <c r="BC98" s="68"/>
      <c r="BD98" s="68"/>
      <c r="BE98" s="68"/>
      <c r="BF98" s="68"/>
      <c r="BG98" s="68"/>
      <c r="BH98" s="68"/>
      <c r="BI98" s="68"/>
      <c r="BJ98" s="68"/>
      <c r="BK98" s="68"/>
      <c r="BL98" s="68"/>
      <c r="BM98" s="68"/>
      <c r="BN98" s="68"/>
      <c r="BO98" s="68"/>
      <c r="BP98" s="68"/>
      <c r="BQ98" s="68"/>
      <c r="BR98" s="68"/>
      <c r="BS98" s="68"/>
      <c r="BT98" s="68"/>
      <c r="BU98" s="68"/>
      <c r="BV98" s="68"/>
      <c r="BW98" s="68"/>
      <c r="BX98" s="68"/>
      <c r="BY98" s="68"/>
      <c r="BZ98" s="68"/>
      <c r="CA98" s="68"/>
      <c r="CB98" s="68"/>
      <c r="CC98" s="68"/>
      <c r="CD98" s="68"/>
      <c r="CE98" s="68"/>
      <c r="CF98" s="68"/>
      <c r="CG98" s="68"/>
      <c r="CH98" s="68"/>
      <c r="CI98" s="68"/>
      <c r="CJ98" s="68"/>
      <c r="CK98" s="68"/>
      <c r="CL98" s="68"/>
      <c r="CM98" s="68"/>
      <c r="CN98" s="68"/>
      <c r="CO98" s="68"/>
      <c r="CP98" s="68"/>
      <c r="CQ98" s="68"/>
      <c r="CR98" s="68"/>
      <c r="CS98" s="68"/>
      <c r="CT98" s="68"/>
      <c r="CU98" s="68"/>
      <c r="CV98" s="68"/>
      <c r="CW98" s="68"/>
      <c r="CX98" s="68"/>
      <c r="CY98" s="68"/>
      <c r="CZ98" s="68"/>
      <c r="DA98" s="68"/>
      <c r="DB98" s="68"/>
      <c r="DC98" s="68"/>
      <c r="DD98" s="68"/>
      <c r="DE98" s="68"/>
      <c r="DF98" s="68"/>
      <c r="DG98" s="68"/>
      <c r="DH98" s="68"/>
      <c r="DI98" s="68"/>
      <c r="DJ98" s="68"/>
      <c r="DK98" s="68"/>
      <c r="DL98" s="68"/>
      <c r="DM98" s="68"/>
      <c r="DN98" s="68"/>
      <c r="DO98" s="68"/>
      <c r="DP98" s="68"/>
      <c r="DQ98" s="68"/>
      <c r="DR98" s="68"/>
      <c r="DS98" s="68"/>
      <c r="DT98" s="68"/>
      <c r="DU98" s="68"/>
      <c r="DV98" s="68"/>
      <c r="DW98" s="68"/>
      <c r="DX98" s="68"/>
      <c r="DY98" s="68"/>
      <c r="DZ98" s="68"/>
      <c r="EA98" s="68"/>
      <c r="EB98" s="68"/>
      <c r="EC98" s="68"/>
      <c r="ED98" s="68"/>
      <c r="EE98" s="68"/>
      <c r="EF98" s="68"/>
      <c r="EG98" s="68"/>
      <c r="EH98" s="68"/>
      <c r="EI98" s="68"/>
      <c r="EJ98" s="68"/>
      <c r="EK98" s="68"/>
      <c r="EL98" s="68"/>
      <c r="EM98" s="68"/>
      <c r="EN98" s="68"/>
      <c r="EO98" s="68"/>
      <c r="EP98" s="68"/>
      <c r="EQ98" s="68"/>
      <c r="ER98" s="68"/>
      <c r="ES98" s="68"/>
      <c r="ET98" s="68"/>
      <c r="EU98" s="68"/>
      <c r="EV98" s="68"/>
      <c r="EW98" s="68"/>
      <c r="EX98" s="68"/>
      <c r="EY98" s="68"/>
      <c r="EZ98" s="68"/>
      <c r="FA98" s="68"/>
      <c r="FB98" s="68"/>
      <c r="FC98" s="68"/>
      <c r="FD98" s="68"/>
      <c r="FE98" s="68"/>
      <c r="FF98" s="68"/>
      <c r="FG98" s="68"/>
      <c r="FH98" s="68"/>
      <c r="FI98" s="68"/>
      <c r="FJ98" s="68"/>
      <c r="FK98" s="68"/>
      <c r="FL98" s="68"/>
      <c r="FM98" s="68"/>
      <c r="FN98" s="68"/>
      <c r="FO98" s="68"/>
      <c r="FP98" s="68"/>
      <c r="FQ98" s="68"/>
      <c r="FR98" s="68"/>
      <c r="FS98" s="68"/>
      <c r="FT98" s="68"/>
      <c r="FU98" s="68"/>
      <c r="FV98" s="68"/>
      <c r="FW98" s="68"/>
      <c r="FX98" s="68"/>
      <c r="FY98" s="68"/>
      <c r="FZ98" s="68"/>
      <c r="GA98" s="68"/>
      <c r="GB98" s="68"/>
      <c r="GC98" s="68"/>
      <c r="GD98" s="68"/>
      <c r="GE98" s="68"/>
      <c r="GF98" s="68"/>
      <c r="GG98" s="68"/>
      <c r="GH98" s="68"/>
      <c r="GI98" s="68"/>
      <c r="GJ98" s="68"/>
      <c r="GK98" s="68"/>
      <c r="GL98" s="68"/>
      <c r="GM98" s="68"/>
      <c r="GN98" s="68"/>
      <c r="GO98" s="68"/>
      <c r="GP98" s="68"/>
      <c r="GQ98" s="68"/>
      <c r="GR98" s="68"/>
      <c r="GS98" s="68"/>
      <c r="GT98" s="68"/>
      <c r="GU98" s="68"/>
      <c r="GV98" s="68"/>
      <c r="GW98" s="68"/>
      <c r="GX98" s="68"/>
      <c r="GY98" s="68"/>
      <c r="GZ98" s="68"/>
      <c r="HA98" s="68"/>
      <c r="HB98" s="68"/>
      <c r="HC98" s="68"/>
      <c r="HD98" s="68"/>
      <c r="HE98" s="68"/>
      <c r="HF98" s="68"/>
      <c r="HG98" s="68"/>
      <c r="HH98" s="68"/>
      <c r="HI98" s="68"/>
      <c r="HJ98" s="68"/>
      <c r="HK98" s="68"/>
      <c r="HL98" s="68"/>
      <c r="HM98" s="68"/>
      <c r="HN98" s="68"/>
      <c r="HO98" s="68"/>
      <c r="HP98" s="68"/>
      <c r="HQ98" s="68"/>
      <c r="HR98" s="68"/>
      <c r="HS98" s="68"/>
      <c r="HT98" s="68"/>
      <c r="HU98" s="68"/>
      <c r="HV98" s="68"/>
      <c r="HW98" s="68"/>
      <c r="HX98" s="68"/>
      <c r="HY98" s="68"/>
      <c r="HZ98" s="68"/>
      <c r="IA98" s="68"/>
      <c r="IB98" s="68"/>
      <c r="IC98" s="68"/>
      <c r="ID98" s="68"/>
      <c r="IE98" s="68"/>
      <c r="IF98" s="68"/>
      <c r="IG98" s="68"/>
      <c r="IH98" s="68"/>
      <c r="II98" s="68"/>
      <c r="IJ98" s="68"/>
      <c r="IK98" s="68"/>
      <c r="IL98" s="68"/>
      <c r="IM98" s="68"/>
      <c r="IN98" s="68"/>
      <c r="IO98" s="68"/>
      <c r="IP98" s="68"/>
      <c r="IQ98" s="68"/>
      <c r="IR98" s="68"/>
      <c r="IS98" s="68"/>
      <c r="IT98" s="68"/>
      <c r="IU98" s="68"/>
      <c r="IV98" s="68"/>
      <c r="IW98" s="68"/>
      <c r="IX98" s="68"/>
      <c r="IY98" s="68"/>
      <c r="IZ98" s="68"/>
    </row>
    <row r="99" spans="1:260" ht="15.75" customHeight="1">
      <c r="A99" s="147"/>
      <c r="B99" s="94" t="str">
        <f t="shared" si="38"/>
        <v/>
      </c>
      <c r="C99" s="94" t="str">
        <f t="shared" si="38"/>
        <v/>
      </c>
      <c r="D99" s="94" t="str">
        <f t="shared" si="38"/>
        <v/>
      </c>
      <c r="E99" s="96"/>
      <c r="F99" s="97" t="str">
        <f>IF(E99="","",VLOOKUP(E99,報名總表及收費!$I$29:$L$140,4))</f>
        <v/>
      </c>
      <c r="G99" s="98"/>
      <c r="H99" s="99" t="str">
        <f t="shared" ca="1" si="30"/>
        <v/>
      </c>
      <c r="I99" s="100"/>
      <c r="J99" s="99" t="str">
        <f t="shared" si="31"/>
        <v/>
      </c>
      <c r="K99" s="52"/>
      <c r="L99" s="52"/>
      <c r="M99" s="52"/>
      <c r="N99" s="68"/>
      <c r="O99" s="68"/>
      <c r="P99" s="68"/>
      <c r="Q99" s="101" t="str">
        <f t="shared" ca="1" si="32"/>
        <v/>
      </c>
      <c r="R99" s="71" t="str">
        <f t="shared" si="33"/>
        <v/>
      </c>
      <c r="S99" s="71" t="e">
        <f t="shared" si="34"/>
        <v>#N/A</v>
      </c>
      <c r="T99" s="63" t="str">
        <f t="shared" si="35"/>
        <v/>
      </c>
      <c r="U99" s="68" t="e">
        <f t="shared" si="36"/>
        <v>#N/A</v>
      </c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  <c r="BC99" s="68"/>
      <c r="BD99" s="68"/>
      <c r="BE99" s="68"/>
      <c r="BF99" s="68"/>
      <c r="BG99" s="68"/>
      <c r="BH99" s="68"/>
      <c r="BI99" s="68"/>
      <c r="BJ99" s="68"/>
      <c r="BK99" s="68"/>
      <c r="BL99" s="68"/>
      <c r="BM99" s="68"/>
      <c r="BN99" s="68"/>
      <c r="BO99" s="68"/>
      <c r="BP99" s="68"/>
      <c r="BQ99" s="68"/>
      <c r="BR99" s="68"/>
      <c r="BS99" s="68"/>
      <c r="BT99" s="68"/>
      <c r="BU99" s="68"/>
      <c r="BV99" s="68"/>
      <c r="BW99" s="68"/>
      <c r="BX99" s="68"/>
      <c r="BY99" s="68"/>
      <c r="BZ99" s="68"/>
      <c r="CA99" s="68"/>
      <c r="CB99" s="68"/>
      <c r="CC99" s="68"/>
      <c r="CD99" s="68"/>
      <c r="CE99" s="68"/>
      <c r="CF99" s="68"/>
      <c r="CG99" s="68"/>
      <c r="CH99" s="68"/>
      <c r="CI99" s="68"/>
      <c r="CJ99" s="68"/>
      <c r="CK99" s="68"/>
      <c r="CL99" s="68"/>
      <c r="CM99" s="68"/>
      <c r="CN99" s="68"/>
      <c r="CO99" s="68"/>
      <c r="CP99" s="68"/>
      <c r="CQ99" s="68"/>
      <c r="CR99" s="68"/>
      <c r="CS99" s="68"/>
      <c r="CT99" s="68"/>
      <c r="CU99" s="68"/>
      <c r="CV99" s="68"/>
      <c r="CW99" s="68"/>
      <c r="CX99" s="68"/>
      <c r="CY99" s="68"/>
      <c r="CZ99" s="68"/>
      <c r="DA99" s="68"/>
      <c r="DB99" s="68"/>
      <c r="DC99" s="68"/>
      <c r="DD99" s="68"/>
      <c r="DE99" s="68"/>
      <c r="DF99" s="68"/>
      <c r="DG99" s="68"/>
      <c r="DH99" s="68"/>
      <c r="DI99" s="68"/>
      <c r="DJ99" s="68"/>
      <c r="DK99" s="68"/>
      <c r="DL99" s="68"/>
      <c r="DM99" s="68"/>
      <c r="DN99" s="68"/>
      <c r="DO99" s="68"/>
      <c r="DP99" s="68"/>
      <c r="DQ99" s="68"/>
      <c r="DR99" s="68"/>
      <c r="DS99" s="68"/>
      <c r="DT99" s="68"/>
      <c r="DU99" s="68"/>
      <c r="DV99" s="68"/>
      <c r="DW99" s="68"/>
      <c r="DX99" s="68"/>
      <c r="DY99" s="68"/>
      <c r="DZ99" s="68"/>
      <c r="EA99" s="68"/>
      <c r="EB99" s="68"/>
      <c r="EC99" s="68"/>
      <c r="ED99" s="68"/>
      <c r="EE99" s="68"/>
      <c r="EF99" s="68"/>
      <c r="EG99" s="68"/>
      <c r="EH99" s="68"/>
      <c r="EI99" s="68"/>
      <c r="EJ99" s="68"/>
      <c r="EK99" s="68"/>
      <c r="EL99" s="68"/>
      <c r="EM99" s="68"/>
      <c r="EN99" s="68"/>
      <c r="EO99" s="68"/>
      <c r="EP99" s="68"/>
      <c r="EQ99" s="68"/>
      <c r="ER99" s="68"/>
      <c r="ES99" s="68"/>
      <c r="ET99" s="68"/>
      <c r="EU99" s="68"/>
      <c r="EV99" s="68"/>
      <c r="EW99" s="68"/>
      <c r="EX99" s="68"/>
      <c r="EY99" s="68"/>
      <c r="EZ99" s="68"/>
      <c r="FA99" s="68"/>
      <c r="FB99" s="68"/>
      <c r="FC99" s="68"/>
      <c r="FD99" s="68"/>
      <c r="FE99" s="68"/>
      <c r="FF99" s="68"/>
      <c r="FG99" s="68"/>
      <c r="FH99" s="68"/>
      <c r="FI99" s="68"/>
      <c r="FJ99" s="68"/>
      <c r="FK99" s="68"/>
      <c r="FL99" s="68"/>
      <c r="FM99" s="68"/>
      <c r="FN99" s="68"/>
      <c r="FO99" s="68"/>
      <c r="FP99" s="68"/>
      <c r="FQ99" s="68"/>
      <c r="FR99" s="68"/>
      <c r="FS99" s="68"/>
      <c r="FT99" s="68"/>
      <c r="FU99" s="68"/>
      <c r="FV99" s="68"/>
      <c r="FW99" s="68"/>
      <c r="FX99" s="68"/>
      <c r="FY99" s="68"/>
      <c r="FZ99" s="68"/>
      <c r="GA99" s="68"/>
      <c r="GB99" s="68"/>
      <c r="GC99" s="68"/>
      <c r="GD99" s="68"/>
      <c r="GE99" s="68"/>
      <c r="GF99" s="68"/>
      <c r="GG99" s="68"/>
      <c r="GH99" s="68"/>
      <c r="GI99" s="68"/>
      <c r="GJ99" s="68"/>
      <c r="GK99" s="68"/>
      <c r="GL99" s="68"/>
      <c r="GM99" s="68"/>
      <c r="GN99" s="68"/>
      <c r="GO99" s="68"/>
      <c r="GP99" s="68"/>
      <c r="GQ99" s="68"/>
      <c r="GR99" s="68"/>
      <c r="GS99" s="68"/>
      <c r="GT99" s="68"/>
      <c r="GU99" s="68"/>
      <c r="GV99" s="68"/>
      <c r="GW99" s="68"/>
      <c r="GX99" s="68"/>
      <c r="GY99" s="68"/>
      <c r="GZ99" s="68"/>
      <c r="HA99" s="68"/>
      <c r="HB99" s="68"/>
      <c r="HC99" s="68"/>
      <c r="HD99" s="68"/>
      <c r="HE99" s="68"/>
      <c r="HF99" s="68"/>
      <c r="HG99" s="68"/>
      <c r="HH99" s="68"/>
      <c r="HI99" s="68"/>
      <c r="HJ99" s="68"/>
      <c r="HK99" s="68"/>
      <c r="HL99" s="68"/>
      <c r="HM99" s="68"/>
      <c r="HN99" s="68"/>
      <c r="HO99" s="68"/>
      <c r="HP99" s="68"/>
      <c r="HQ99" s="68"/>
      <c r="HR99" s="68"/>
      <c r="HS99" s="68"/>
      <c r="HT99" s="68"/>
      <c r="HU99" s="68"/>
      <c r="HV99" s="68"/>
      <c r="HW99" s="68"/>
      <c r="HX99" s="68"/>
      <c r="HY99" s="68"/>
      <c r="HZ99" s="68"/>
      <c r="IA99" s="68"/>
      <c r="IB99" s="68"/>
      <c r="IC99" s="68"/>
      <c r="ID99" s="68"/>
      <c r="IE99" s="68"/>
      <c r="IF99" s="68"/>
      <c r="IG99" s="68"/>
      <c r="IH99" s="68"/>
      <c r="II99" s="68"/>
      <c r="IJ99" s="68"/>
      <c r="IK99" s="68"/>
      <c r="IL99" s="68"/>
      <c r="IM99" s="68"/>
      <c r="IN99" s="68"/>
      <c r="IO99" s="68"/>
      <c r="IP99" s="68"/>
      <c r="IQ99" s="68"/>
      <c r="IR99" s="68"/>
      <c r="IS99" s="68"/>
      <c r="IT99" s="68"/>
      <c r="IU99" s="68"/>
      <c r="IV99" s="68"/>
      <c r="IW99" s="68"/>
      <c r="IX99" s="68"/>
      <c r="IY99" s="68"/>
      <c r="IZ99" s="68"/>
    </row>
    <row r="100" spans="1:260" ht="15.75" customHeight="1">
      <c r="A100" s="147"/>
      <c r="B100" s="94" t="str">
        <f t="shared" si="38"/>
        <v/>
      </c>
      <c r="C100" s="94" t="str">
        <f t="shared" si="38"/>
        <v/>
      </c>
      <c r="D100" s="94" t="str">
        <f t="shared" si="38"/>
        <v/>
      </c>
      <c r="E100" s="96"/>
      <c r="F100" s="97" t="str">
        <f>IF(E100="","",VLOOKUP(E100,報名總表及收費!$I$29:$L$140,4))</f>
        <v/>
      </c>
      <c r="G100" s="98"/>
      <c r="H100" s="99" t="str">
        <f t="shared" ca="1" si="30"/>
        <v/>
      </c>
      <c r="I100" s="100"/>
      <c r="J100" s="99" t="str">
        <f t="shared" si="31"/>
        <v/>
      </c>
      <c r="K100" s="52"/>
      <c r="L100" s="52"/>
      <c r="M100" s="52"/>
      <c r="N100" s="68"/>
      <c r="O100" s="68"/>
      <c r="P100" s="68"/>
      <c r="Q100" s="101" t="str">
        <f t="shared" ca="1" si="32"/>
        <v/>
      </c>
      <c r="R100" s="71" t="str">
        <f t="shared" si="33"/>
        <v/>
      </c>
      <c r="S100" s="71" t="e">
        <f t="shared" si="34"/>
        <v>#N/A</v>
      </c>
      <c r="T100" s="63" t="str">
        <f t="shared" si="35"/>
        <v/>
      </c>
      <c r="U100" s="68" t="e">
        <f t="shared" si="36"/>
        <v>#N/A</v>
      </c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  <c r="BC100" s="68"/>
      <c r="BD100" s="68"/>
      <c r="BE100" s="68"/>
      <c r="BF100" s="68"/>
      <c r="BG100" s="68"/>
      <c r="BH100" s="68"/>
      <c r="BI100" s="68"/>
      <c r="BJ100" s="68"/>
      <c r="BK100" s="68"/>
      <c r="BL100" s="68"/>
      <c r="BM100" s="68"/>
      <c r="BN100" s="68"/>
      <c r="BO100" s="68"/>
      <c r="BP100" s="68"/>
      <c r="BQ100" s="68"/>
      <c r="BR100" s="68"/>
      <c r="BS100" s="68"/>
      <c r="BT100" s="68"/>
      <c r="BU100" s="68"/>
      <c r="BV100" s="68"/>
      <c r="BW100" s="68"/>
      <c r="BX100" s="68"/>
      <c r="BY100" s="68"/>
      <c r="BZ100" s="68"/>
      <c r="CA100" s="68"/>
      <c r="CB100" s="68"/>
      <c r="CC100" s="68"/>
      <c r="CD100" s="68"/>
      <c r="CE100" s="68"/>
      <c r="CF100" s="68"/>
      <c r="CG100" s="68"/>
      <c r="CH100" s="68"/>
      <c r="CI100" s="68"/>
      <c r="CJ100" s="68"/>
      <c r="CK100" s="68"/>
      <c r="CL100" s="68"/>
      <c r="CM100" s="68"/>
      <c r="CN100" s="68"/>
      <c r="CO100" s="68"/>
      <c r="CP100" s="68"/>
      <c r="CQ100" s="68"/>
      <c r="CR100" s="68"/>
      <c r="CS100" s="68"/>
      <c r="CT100" s="68"/>
      <c r="CU100" s="68"/>
      <c r="CV100" s="68"/>
      <c r="CW100" s="68"/>
      <c r="CX100" s="68"/>
      <c r="CY100" s="68"/>
      <c r="CZ100" s="68"/>
      <c r="DA100" s="68"/>
      <c r="DB100" s="68"/>
      <c r="DC100" s="68"/>
      <c r="DD100" s="68"/>
      <c r="DE100" s="68"/>
      <c r="DF100" s="68"/>
      <c r="DG100" s="68"/>
      <c r="DH100" s="68"/>
      <c r="DI100" s="68"/>
      <c r="DJ100" s="68"/>
      <c r="DK100" s="68"/>
      <c r="DL100" s="68"/>
      <c r="DM100" s="68"/>
      <c r="DN100" s="68"/>
      <c r="DO100" s="68"/>
      <c r="DP100" s="68"/>
      <c r="DQ100" s="68"/>
      <c r="DR100" s="68"/>
      <c r="DS100" s="68"/>
      <c r="DT100" s="68"/>
      <c r="DU100" s="68"/>
      <c r="DV100" s="68"/>
      <c r="DW100" s="68"/>
      <c r="DX100" s="68"/>
      <c r="DY100" s="68"/>
      <c r="DZ100" s="68"/>
      <c r="EA100" s="68"/>
      <c r="EB100" s="68"/>
      <c r="EC100" s="68"/>
      <c r="ED100" s="68"/>
      <c r="EE100" s="68"/>
      <c r="EF100" s="68"/>
      <c r="EG100" s="68"/>
      <c r="EH100" s="68"/>
      <c r="EI100" s="68"/>
      <c r="EJ100" s="68"/>
      <c r="EK100" s="68"/>
      <c r="EL100" s="68"/>
      <c r="EM100" s="68"/>
      <c r="EN100" s="68"/>
      <c r="EO100" s="68"/>
      <c r="EP100" s="68"/>
      <c r="EQ100" s="68"/>
      <c r="ER100" s="68"/>
      <c r="ES100" s="68"/>
      <c r="ET100" s="68"/>
      <c r="EU100" s="68"/>
      <c r="EV100" s="68"/>
      <c r="EW100" s="68"/>
      <c r="EX100" s="68"/>
      <c r="EY100" s="68"/>
      <c r="EZ100" s="68"/>
      <c r="FA100" s="68"/>
      <c r="FB100" s="68"/>
      <c r="FC100" s="68"/>
      <c r="FD100" s="68"/>
      <c r="FE100" s="68"/>
      <c r="FF100" s="68"/>
      <c r="FG100" s="68"/>
      <c r="FH100" s="68"/>
      <c r="FI100" s="68"/>
      <c r="FJ100" s="68"/>
      <c r="FK100" s="68"/>
      <c r="FL100" s="68"/>
      <c r="FM100" s="68"/>
      <c r="FN100" s="68"/>
      <c r="FO100" s="68"/>
      <c r="FP100" s="68"/>
      <c r="FQ100" s="68"/>
      <c r="FR100" s="68"/>
      <c r="FS100" s="68"/>
      <c r="FT100" s="68"/>
      <c r="FU100" s="68"/>
      <c r="FV100" s="68"/>
      <c r="FW100" s="68"/>
      <c r="FX100" s="68"/>
      <c r="FY100" s="68"/>
      <c r="FZ100" s="68"/>
      <c r="GA100" s="68"/>
      <c r="GB100" s="68"/>
      <c r="GC100" s="68"/>
      <c r="GD100" s="68"/>
      <c r="GE100" s="68"/>
      <c r="GF100" s="68"/>
      <c r="GG100" s="68"/>
      <c r="GH100" s="68"/>
      <c r="GI100" s="68"/>
      <c r="GJ100" s="68"/>
      <c r="GK100" s="68"/>
      <c r="GL100" s="68"/>
      <c r="GM100" s="68"/>
      <c r="GN100" s="68"/>
      <c r="GO100" s="68"/>
      <c r="GP100" s="68"/>
      <c r="GQ100" s="68"/>
      <c r="GR100" s="68"/>
      <c r="GS100" s="68"/>
      <c r="GT100" s="68"/>
      <c r="GU100" s="68"/>
      <c r="GV100" s="68"/>
      <c r="GW100" s="68"/>
      <c r="GX100" s="68"/>
      <c r="GY100" s="68"/>
      <c r="GZ100" s="68"/>
      <c r="HA100" s="68"/>
      <c r="HB100" s="68"/>
      <c r="HC100" s="68"/>
      <c r="HD100" s="68"/>
      <c r="HE100" s="68"/>
      <c r="HF100" s="68"/>
      <c r="HG100" s="68"/>
      <c r="HH100" s="68"/>
      <c r="HI100" s="68"/>
      <c r="HJ100" s="68"/>
      <c r="HK100" s="68"/>
      <c r="HL100" s="68"/>
      <c r="HM100" s="68"/>
      <c r="HN100" s="68"/>
      <c r="HO100" s="68"/>
      <c r="HP100" s="68"/>
      <c r="HQ100" s="68"/>
      <c r="HR100" s="68"/>
      <c r="HS100" s="68"/>
      <c r="HT100" s="68"/>
      <c r="HU100" s="68"/>
      <c r="HV100" s="68"/>
      <c r="HW100" s="68"/>
      <c r="HX100" s="68"/>
      <c r="HY100" s="68"/>
      <c r="HZ100" s="68"/>
      <c r="IA100" s="68"/>
      <c r="IB100" s="68"/>
      <c r="IC100" s="68"/>
      <c r="ID100" s="68"/>
      <c r="IE100" s="68"/>
      <c r="IF100" s="68"/>
      <c r="IG100" s="68"/>
      <c r="IH100" s="68"/>
      <c r="II100" s="68"/>
      <c r="IJ100" s="68"/>
      <c r="IK100" s="68"/>
      <c r="IL100" s="68"/>
      <c r="IM100" s="68"/>
      <c r="IN100" s="68"/>
      <c r="IO100" s="68"/>
      <c r="IP100" s="68"/>
      <c r="IQ100" s="68"/>
      <c r="IR100" s="68"/>
      <c r="IS100" s="68"/>
      <c r="IT100" s="68"/>
      <c r="IU100" s="68"/>
      <c r="IV100" s="68"/>
      <c r="IW100" s="68"/>
      <c r="IX100" s="68"/>
      <c r="IY100" s="68"/>
      <c r="IZ100" s="68"/>
    </row>
    <row r="101" spans="1:260" ht="15.75" customHeight="1">
      <c r="A101" s="148" t="s">
        <v>41</v>
      </c>
      <c r="B101" s="104"/>
      <c r="C101" s="104"/>
      <c r="D101" s="104"/>
      <c r="E101" s="112"/>
      <c r="F101" s="105" t="str">
        <f>IF(E101="","",VLOOKUP(E101,報名總表及收費!$I$29:$L$140,4))</f>
        <v/>
      </c>
      <c r="G101" s="109"/>
      <c r="H101" s="107" t="str">
        <f t="shared" ca="1" si="30"/>
        <v/>
      </c>
      <c r="I101" s="108"/>
      <c r="J101" s="107" t="str">
        <f t="shared" si="31"/>
        <v/>
      </c>
      <c r="K101" s="52"/>
      <c r="L101" s="52"/>
      <c r="M101" s="52"/>
      <c r="N101" s="68"/>
      <c r="O101" s="68"/>
      <c r="P101" s="68"/>
      <c r="Q101" s="101" t="str">
        <f t="shared" ca="1" si="32"/>
        <v/>
      </c>
      <c r="R101" s="71" t="str">
        <f t="shared" si="33"/>
        <v/>
      </c>
      <c r="S101" s="71" t="str">
        <f t="shared" si="34"/>
        <v/>
      </c>
      <c r="T101" s="63" t="str">
        <f t="shared" si="35"/>
        <v/>
      </c>
      <c r="U101" s="68" t="str">
        <f t="shared" si="36"/>
        <v/>
      </c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  <c r="BC101" s="68"/>
      <c r="BD101" s="68"/>
      <c r="BE101" s="68"/>
      <c r="BF101" s="68"/>
      <c r="BG101" s="68"/>
      <c r="BH101" s="68"/>
      <c r="BI101" s="68"/>
      <c r="BJ101" s="68"/>
      <c r="BK101" s="68"/>
      <c r="BL101" s="68"/>
      <c r="BM101" s="68"/>
      <c r="BN101" s="68"/>
      <c r="BO101" s="68"/>
      <c r="BP101" s="68"/>
      <c r="BQ101" s="68"/>
      <c r="BR101" s="68"/>
      <c r="BS101" s="68"/>
      <c r="BT101" s="68"/>
      <c r="BU101" s="68"/>
      <c r="BV101" s="68"/>
      <c r="BW101" s="68"/>
      <c r="BX101" s="68"/>
      <c r="BY101" s="68"/>
      <c r="BZ101" s="68"/>
      <c r="CA101" s="68"/>
      <c r="CB101" s="68"/>
      <c r="CC101" s="68"/>
      <c r="CD101" s="68"/>
      <c r="CE101" s="68"/>
      <c r="CF101" s="68"/>
      <c r="CG101" s="68"/>
      <c r="CH101" s="68"/>
      <c r="CI101" s="68"/>
      <c r="CJ101" s="68"/>
      <c r="CK101" s="68"/>
      <c r="CL101" s="68"/>
      <c r="CM101" s="68"/>
      <c r="CN101" s="68"/>
      <c r="CO101" s="68"/>
      <c r="CP101" s="68"/>
      <c r="CQ101" s="68"/>
      <c r="CR101" s="68"/>
      <c r="CS101" s="68"/>
      <c r="CT101" s="68"/>
      <c r="CU101" s="68"/>
      <c r="CV101" s="68"/>
      <c r="CW101" s="68"/>
      <c r="CX101" s="68"/>
      <c r="CY101" s="68"/>
      <c r="CZ101" s="68"/>
      <c r="DA101" s="68"/>
      <c r="DB101" s="68"/>
      <c r="DC101" s="68"/>
      <c r="DD101" s="68"/>
      <c r="DE101" s="68"/>
      <c r="DF101" s="68"/>
      <c r="DG101" s="68"/>
      <c r="DH101" s="68"/>
      <c r="DI101" s="68"/>
      <c r="DJ101" s="68"/>
      <c r="DK101" s="68"/>
      <c r="DL101" s="68"/>
      <c r="DM101" s="68"/>
      <c r="DN101" s="68"/>
      <c r="DO101" s="68"/>
      <c r="DP101" s="68"/>
      <c r="DQ101" s="68"/>
      <c r="DR101" s="68"/>
      <c r="DS101" s="68"/>
      <c r="DT101" s="68"/>
      <c r="DU101" s="68"/>
      <c r="DV101" s="68"/>
      <c r="DW101" s="68"/>
      <c r="DX101" s="68"/>
      <c r="DY101" s="68"/>
      <c r="DZ101" s="68"/>
      <c r="EA101" s="68"/>
      <c r="EB101" s="68"/>
      <c r="EC101" s="68"/>
      <c r="ED101" s="68"/>
      <c r="EE101" s="68"/>
      <c r="EF101" s="68"/>
      <c r="EG101" s="68"/>
      <c r="EH101" s="68"/>
      <c r="EI101" s="68"/>
      <c r="EJ101" s="68"/>
      <c r="EK101" s="68"/>
      <c r="EL101" s="68"/>
      <c r="EM101" s="68"/>
      <c r="EN101" s="68"/>
      <c r="EO101" s="68"/>
      <c r="EP101" s="68"/>
      <c r="EQ101" s="68"/>
      <c r="ER101" s="68"/>
      <c r="ES101" s="68"/>
      <c r="ET101" s="68"/>
      <c r="EU101" s="68"/>
      <c r="EV101" s="68"/>
      <c r="EW101" s="68"/>
      <c r="EX101" s="68"/>
      <c r="EY101" s="68"/>
      <c r="EZ101" s="68"/>
      <c r="FA101" s="68"/>
      <c r="FB101" s="68"/>
      <c r="FC101" s="68"/>
      <c r="FD101" s="68"/>
      <c r="FE101" s="68"/>
      <c r="FF101" s="68"/>
      <c r="FG101" s="68"/>
      <c r="FH101" s="68"/>
      <c r="FI101" s="68"/>
      <c r="FJ101" s="68"/>
      <c r="FK101" s="68"/>
      <c r="FL101" s="68"/>
      <c r="FM101" s="68"/>
      <c r="FN101" s="68"/>
      <c r="FO101" s="68"/>
      <c r="FP101" s="68"/>
      <c r="FQ101" s="68"/>
      <c r="FR101" s="68"/>
      <c r="FS101" s="68"/>
      <c r="FT101" s="68"/>
      <c r="FU101" s="68"/>
      <c r="FV101" s="68"/>
      <c r="FW101" s="68"/>
      <c r="FX101" s="68"/>
      <c r="FY101" s="68"/>
      <c r="FZ101" s="68"/>
      <c r="GA101" s="68"/>
      <c r="GB101" s="68"/>
      <c r="GC101" s="68"/>
      <c r="GD101" s="68"/>
      <c r="GE101" s="68"/>
      <c r="GF101" s="68"/>
      <c r="GG101" s="68"/>
      <c r="GH101" s="68"/>
      <c r="GI101" s="68"/>
      <c r="GJ101" s="68"/>
      <c r="GK101" s="68"/>
      <c r="GL101" s="68"/>
      <c r="GM101" s="68"/>
      <c r="GN101" s="68"/>
      <c r="GO101" s="68"/>
      <c r="GP101" s="68"/>
      <c r="GQ101" s="68"/>
      <c r="GR101" s="68"/>
      <c r="GS101" s="68"/>
      <c r="GT101" s="68"/>
      <c r="GU101" s="68"/>
      <c r="GV101" s="68"/>
      <c r="GW101" s="68"/>
      <c r="GX101" s="68"/>
      <c r="GY101" s="68"/>
      <c r="GZ101" s="68"/>
      <c r="HA101" s="68"/>
      <c r="HB101" s="68"/>
      <c r="HC101" s="68"/>
      <c r="HD101" s="68"/>
      <c r="HE101" s="68"/>
      <c r="HF101" s="68"/>
      <c r="HG101" s="68"/>
      <c r="HH101" s="68"/>
      <c r="HI101" s="68"/>
      <c r="HJ101" s="68"/>
      <c r="HK101" s="68"/>
      <c r="HL101" s="68"/>
      <c r="HM101" s="68"/>
      <c r="HN101" s="68"/>
      <c r="HO101" s="68"/>
      <c r="HP101" s="68"/>
      <c r="HQ101" s="68"/>
      <c r="HR101" s="68"/>
      <c r="HS101" s="68"/>
      <c r="HT101" s="68"/>
      <c r="HU101" s="68"/>
      <c r="HV101" s="68"/>
      <c r="HW101" s="68"/>
      <c r="HX101" s="68"/>
      <c r="HY101" s="68"/>
      <c r="HZ101" s="68"/>
      <c r="IA101" s="68"/>
      <c r="IB101" s="68"/>
      <c r="IC101" s="68"/>
      <c r="ID101" s="68"/>
      <c r="IE101" s="68"/>
      <c r="IF101" s="68"/>
      <c r="IG101" s="68"/>
      <c r="IH101" s="68"/>
      <c r="II101" s="68"/>
      <c r="IJ101" s="68"/>
      <c r="IK101" s="68"/>
      <c r="IL101" s="68"/>
      <c r="IM101" s="68"/>
      <c r="IN101" s="68"/>
      <c r="IO101" s="68"/>
      <c r="IP101" s="68"/>
      <c r="IQ101" s="68"/>
      <c r="IR101" s="68"/>
      <c r="IS101" s="68"/>
      <c r="IT101" s="68"/>
      <c r="IU101" s="68"/>
      <c r="IV101" s="68"/>
      <c r="IW101" s="68"/>
      <c r="IX101" s="68"/>
      <c r="IY101" s="68"/>
      <c r="IZ101" s="68"/>
    </row>
    <row r="102" spans="1:260" ht="15.75" customHeight="1">
      <c r="A102" s="148"/>
      <c r="B102" s="103" t="str">
        <f t="shared" ref="B102:D104" si="39">IF(B101=0,"",B101)</f>
        <v/>
      </c>
      <c r="C102" s="103" t="str">
        <f t="shared" si="39"/>
        <v/>
      </c>
      <c r="D102" s="103" t="str">
        <f t="shared" si="39"/>
        <v/>
      </c>
      <c r="E102" s="112"/>
      <c r="F102" s="105" t="str">
        <f>IF(E102="","",VLOOKUP(E102,報名總表及收費!$I$29:$L$140,4))</f>
        <v/>
      </c>
      <c r="G102" s="109"/>
      <c r="H102" s="107" t="str">
        <f t="shared" ca="1" si="30"/>
        <v/>
      </c>
      <c r="I102" s="108"/>
      <c r="J102" s="107" t="str">
        <f t="shared" si="31"/>
        <v/>
      </c>
      <c r="K102" s="52"/>
      <c r="L102" s="52"/>
      <c r="M102" s="52"/>
      <c r="N102" s="68"/>
      <c r="O102" s="68"/>
      <c r="P102" s="68"/>
      <c r="Q102" s="101" t="str">
        <f t="shared" ca="1" si="32"/>
        <v/>
      </c>
      <c r="R102" s="71" t="str">
        <f t="shared" si="33"/>
        <v/>
      </c>
      <c r="S102" s="71" t="e">
        <f t="shared" si="34"/>
        <v>#N/A</v>
      </c>
      <c r="T102" s="63" t="str">
        <f t="shared" si="35"/>
        <v/>
      </c>
      <c r="U102" s="68" t="e">
        <f t="shared" si="36"/>
        <v>#N/A</v>
      </c>
      <c r="V102" s="68"/>
      <c r="W102" s="68"/>
      <c r="X102" s="68"/>
      <c r="Y102" s="68"/>
      <c r="Z102" s="68"/>
      <c r="AA102" s="68"/>
      <c r="AB102" s="68"/>
      <c r="AC102" s="68"/>
      <c r="AD102" s="68"/>
      <c r="AE102" s="68"/>
      <c r="AF102" s="68"/>
      <c r="AG102" s="68"/>
      <c r="AH102" s="68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  <c r="BC102" s="68"/>
      <c r="BD102" s="68"/>
      <c r="BE102" s="68"/>
      <c r="BF102" s="68"/>
      <c r="BG102" s="68"/>
      <c r="BH102" s="68"/>
      <c r="BI102" s="68"/>
      <c r="BJ102" s="68"/>
      <c r="BK102" s="68"/>
      <c r="BL102" s="68"/>
      <c r="BM102" s="68"/>
      <c r="BN102" s="68"/>
      <c r="BO102" s="68"/>
      <c r="BP102" s="68"/>
      <c r="BQ102" s="68"/>
      <c r="BR102" s="68"/>
      <c r="BS102" s="68"/>
      <c r="BT102" s="68"/>
      <c r="BU102" s="68"/>
      <c r="BV102" s="68"/>
      <c r="BW102" s="68"/>
      <c r="BX102" s="68"/>
      <c r="BY102" s="68"/>
      <c r="BZ102" s="68"/>
      <c r="CA102" s="68"/>
      <c r="CB102" s="68"/>
      <c r="CC102" s="68"/>
      <c r="CD102" s="68"/>
      <c r="CE102" s="68"/>
      <c r="CF102" s="68"/>
      <c r="CG102" s="68"/>
      <c r="CH102" s="68"/>
      <c r="CI102" s="68"/>
      <c r="CJ102" s="68"/>
      <c r="CK102" s="68"/>
      <c r="CL102" s="68"/>
      <c r="CM102" s="68"/>
      <c r="CN102" s="68"/>
      <c r="CO102" s="68"/>
      <c r="CP102" s="68"/>
      <c r="CQ102" s="68"/>
      <c r="CR102" s="68"/>
      <c r="CS102" s="68"/>
      <c r="CT102" s="68"/>
      <c r="CU102" s="68"/>
      <c r="CV102" s="68"/>
      <c r="CW102" s="68"/>
      <c r="CX102" s="68"/>
      <c r="CY102" s="68"/>
      <c r="CZ102" s="68"/>
      <c r="DA102" s="68"/>
      <c r="DB102" s="68"/>
      <c r="DC102" s="68"/>
      <c r="DD102" s="68"/>
      <c r="DE102" s="68"/>
      <c r="DF102" s="68"/>
      <c r="DG102" s="68"/>
      <c r="DH102" s="68"/>
      <c r="DI102" s="68"/>
      <c r="DJ102" s="68"/>
      <c r="DK102" s="68"/>
      <c r="DL102" s="68"/>
      <c r="DM102" s="68"/>
      <c r="DN102" s="68"/>
      <c r="DO102" s="68"/>
      <c r="DP102" s="68"/>
      <c r="DQ102" s="68"/>
      <c r="DR102" s="68"/>
      <c r="DS102" s="68"/>
      <c r="DT102" s="68"/>
      <c r="DU102" s="68"/>
      <c r="DV102" s="68"/>
      <c r="DW102" s="68"/>
      <c r="DX102" s="68"/>
      <c r="DY102" s="68"/>
      <c r="DZ102" s="68"/>
      <c r="EA102" s="68"/>
      <c r="EB102" s="68"/>
      <c r="EC102" s="68"/>
      <c r="ED102" s="68"/>
      <c r="EE102" s="68"/>
      <c r="EF102" s="68"/>
      <c r="EG102" s="68"/>
      <c r="EH102" s="68"/>
      <c r="EI102" s="68"/>
      <c r="EJ102" s="68"/>
      <c r="EK102" s="68"/>
      <c r="EL102" s="68"/>
      <c r="EM102" s="68"/>
      <c r="EN102" s="68"/>
      <c r="EO102" s="68"/>
      <c r="EP102" s="68"/>
      <c r="EQ102" s="68"/>
      <c r="ER102" s="68"/>
      <c r="ES102" s="68"/>
      <c r="ET102" s="68"/>
      <c r="EU102" s="68"/>
      <c r="EV102" s="68"/>
      <c r="EW102" s="68"/>
      <c r="EX102" s="68"/>
      <c r="EY102" s="68"/>
      <c r="EZ102" s="68"/>
      <c r="FA102" s="68"/>
      <c r="FB102" s="68"/>
      <c r="FC102" s="68"/>
      <c r="FD102" s="68"/>
      <c r="FE102" s="68"/>
      <c r="FF102" s="68"/>
      <c r="FG102" s="68"/>
      <c r="FH102" s="68"/>
      <c r="FI102" s="68"/>
      <c r="FJ102" s="68"/>
      <c r="FK102" s="68"/>
      <c r="FL102" s="68"/>
      <c r="FM102" s="68"/>
      <c r="FN102" s="68"/>
      <c r="FO102" s="68"/>
      <c r="FP102" s="68"/>
      <c r="FQ102" s="68"/>
      <c r="FR102" s="68"/>
      <c r="FS102" s="68"/>
      <c r="FT102" s="68"/>
      <c r="FU102" s="68"/>
      <c r="FV102" s="68"/>
      <c r="FW102" s="68"/>
      <c r="FX102" s="68"/>
      <c r="FY102" s="68"/>
      <c r="FZ102" s="68"/>
      <c r="GA102" s="68"/>
      <c r="GB102" s="68"/>
      <c r="GC102" s="68"/>
      <c r="GD102" s="68"/>
      <c r="GE102" s="68"/>
      <c r="GF102" s="68"/>
      <c r="GG102" s="68"/>
      <c r="GH102" s="68"/>
      <c r="GI102" s="68"/>
      <c r="GJ102" s="68"/>
      <c r="GK102" s="68"/>
      <c r="GL102" s="68"/>
      <c r="GM102" s="68"/>
      <c r="GN102" s="68"/>
      <c r="GO102" s="68"/>
      <c r="GP102" s="68"/>
      <c r="GQ102" s="68"/>
      <c r="GR102" s="68"/>
      <c r="GS102" s="68"/>
      <c r="GT102" s="68"/>
      <c r="GU102" s="68"/>
      <c r="GV102" s="68"/>
      <c r="GW102" s="68"/>
      <c r="GX102" s="68"/>
      <c r="GY102" s="68"/>
      <c r="GZ102" s="68"/>
      <c r="HA102" s="68"/>
      <c r="HB102" s="68"/>
      <c r="HC102" s="68"/>
      <c r="HD102" s="68"/>
      <c r="HE102" s="68"/>
      <c r="HF102" s="68"/>
      <c r="HG102" s="68"/>
      <c r="HH102" s="68"/>
      <c r="HI102" s="68"/>
      <c r="HJ102" s="68"/>
      <c r="HK102" s="68"/>
      <c r="HL102" s="68"/>
      <c r="HM102" s="68"/>
      <c r="HN102" s="68"/>
      <c r="HO102" s="68"/>
      <c r="HP102" s="68"/>
      <c r="HQ102" s="68"/>
      <c r="HR102" s="68"/>
      <c r="HS102" s="68"/>
      <c r="HT102" s="68"/>
      <c r="HU102" s="68"/>
      <c r="HV102" s="68"/>
      <c r="HW102" s="68"/>
      <c r="HX102" s="68"/>
      <c r="HY102" s="68"/>
      <c r="HZ102" s="68"/>
      <c r="IA102" s="68"/>
      <c r="IB102" s="68"/>
      <c r="IC102" s="68"/>
      <c r="ID102" s="68"/>
      <c r="IE102" s="68"/>
      <c r="IF102" s="68"/>
      <c r="IG102" s="68"/>
      <c r="IH102" s="68"/>
      <c r="II102" s="68"/>
      <c r="IJ102" s="68"/>
      <c r="IK102" s="68"/>
      <c r="IL102" s="68"/>
      <c r="IM102" s="68"/>
      <c r="IN102" s="68"/>
      <c r="IO102" s="68"/>
      <c r="IP102" s="68"/>
      <c r="IQ102" s="68"/>
      <c r="IR102" s="68"/>
      <c r="IS102" s="68"/>
      <c r="IT102" s="68"/>
      <c r="IU102" s="68"/>
      <c r="IV102" s="68"/>
      <c r="IW102" s="68"/>
      <c r="IX102" s="68"/>
      <c r="IY102" s="68"/>
      <c r="IZ102" s="68"/>
    </row>
    <row r="103" spans="1:260" ht="15.75" customHeight="1">
      <c r="A103" s="148"/>
      <c r="B103" s="103" t="str">
        <f t="shared" si="39"/>
        <v/>
      </c>
      <c r="C103" s="103" t="str">
        <f t="shared" si="39"/>
        <v/>
      </c>
      <c r="D103" s="103" t="str">
        <f t="shared" si="39"/>
        <v/>
      </c>
      <c r="E103" s="112"/>
      <c r="F103" s="105" t="str">
        <f>IF(E103="","",VLOOKUP(E103,報名總表及收費!$I$29:$L$140,4))</f>
        <v/>
      </c>
      <c r="G103" s="109"/>
      <c r="H103" s="107" t="str">
        <f t="shared" ca="1" si="30"/>
        <v/>
      </c>
      <c r="I103" s="108"/>
      <c r="J103" s="107" t="str">
        <f t="shared" si="31"/>
        <v/>
      </c>
      <c r="K103" s="52"/>
      <c r="L103" s="52"/>
      <c r="M103" s="52"/>
      <c r="N103" s="68"/>
      <c r="O103" s="68"/>
      <c r="P103" s="68"/>
      <c r="Q103" s="101" t="str">
        <f t="shared" ca="1" si="32"/>
        <v/>
      </c>
      <c r="R103" s="71" t="str">
        <f t="shared" si="33"/>
        <v/>
      </c>
      <c r="S103" s="71" t="e">
        <f t="shared" si="34"/>
        <v>#N/A</v>
      </c>
      <c r="T103" s="63" t="str">
        <f t="shared" si="35"/>
        <v/>
      </c>
      <c r="U103" s="68" t="e">
        <f t="shared" si="36"/>
        <v>#N/A</v>
      </c>
      <c r="V103" s="68"/>
      <c r="W103" s="68"/>
      <c r="X103" s="68"/>
      <c r="Y103" s="68"/>
      <c r="Z103" s="68"/>
      <c r="AA103" s="68"/>
      <c r="AB103" s="68"/>
      <c r="AC103" s="68"/>
      <c r="AD103" s="68"/>
      <c r="AE103" s="68"/>
      <c r="AF103" s="68"/>
      <c r="AG103" s="68"/>
      <c r="AH103" s="68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  <c r="BC103" s="68"/>
      <c r="BD103" s="68"/>
      <c r="BE103" s="68"/>
      <c r="BF103" s="68"/>
      <c r="BG103" s="68"/>
      <c r="BH103" s="68"/>
      <c r="BI103" s="68"/>
      <c r="BJ103" s="68"/>
      <c r="BK103" s="68"/>
      <c r="BL103" s="68"/>
      <c r="BM103" s="68"/>
      <c r="BN103" s="68"/>
      <c r="BO103" s="68"/>
      <c r="BP103" s="68"/>
      <c r="BQ103" s="68"/>
      <c r="BR103" s="68"/>
      <c r="BS103" s="68"/>
      <c r="BT103" s="68"/>
      <c r="BU103" s="68"/>
      <c r="BV103" s="68"/>
      <c r="BW103" s="68"/>
      <c r="BX103" s="68"/>
      <c r="BY103" s="68"/>
      <c r="BZ103" s="68"/>
      <c r="CA103" s="68"/>
      <c r="CB103" s="68"/>
      <c r="CC103" s="68"/>
      <c r="CD103" s="68"/>
      <c r="CE103" s="68"/>
      <c r="CF103" s="68"/>
      <c r="CG103" s="68"/>
      <c r="CH103" s="68"/>
      <c r="CI103" s="68"/>
      <c r="CJ103" s="68"/>
      <c r="CK103" s="68"/>
      <c r="CL103" s="68"/>
      <c r="CM103" s="68"/>
      <c r="CN103" s="68"/>
      <c r="CO103" s="68"/>
      <c r="CP103" s="68"/>
      <c r="CQ103" s="68"/>
      <c r="CR103" s="68"/>
      <c r="CS103" s="68"/>
      <c r="CT103" s="68"/>
      <c r="CU103" s="68"/>
      <c r="CV103" s="68"/>
      <c r="CW103" s="68"/>
      <c r="CX103" s="68"/>
      <c r="CY103" s="68"/>
      <c r="CZ103" s="68"/>
      <c r="DA103" s="68"/>
      <c r="DB103" s="68"/>
      <c r="DC103" s="68"/>
      <c r="DD103" s="68"/>
      <c r="DE103" s="68"/>
      <c r="DF103" s="68"/>
      <c r="DG103" s="68"/>
      <c r="DH103" s="68"/>
      <c r="DI103" s="68"/>
      <c r="DJ103" s="68"/>
      <c r="DK103" s="68"/>
      <c r="DL103" s="68"/>
      <c r="DM103" s="68"/>
      <c r="DN103" s="68"/>
      <c r="DO103" s="68"/>
      <c r="DP103" s="68"/>
      <c r="DQ103" s="68"/>
      <c r="DR103" s="68"/>
      <c r="DS103" s="68"/>
      <c r="DT103" s="68"/>
      <c r="DU103" s="68"/>
      <c r="DV103" s="68"/>
      <c r="DW103" s="68"/>
      <c r="DX103" s="68"/>
      <c r="DY103" s="68"/>
      <c r="DZ103" s="68"/>
      <c r="EA103" s="68"/>
      <c r="EB103" s="68"/>
      <c r="EC103" s="68"/>
      <c r="ED103" s="68"/>
      <c r="EE103" s="68"/>
      <c r="EF103" s="68"/>
      <c r="EG103" s="68"/>
      <c r="EH103" s="68"/>
      <c r="EI103" s="68"/>
      <c r="EJ103" s="68"/>
      <c r="EK103" s="68"/>
      <c r="EL103" s="68"/>
      <c r="EM103" s="68"/>
      <c r="EN103" s="68"/>
      <c r="EO103" s="68"/>
      <c r="EP103" s="68"/>
      <c r="EQ103" s="68"/>
      <c r="ER103" s="68"/>
      <c r="ES103" s="68"/>
      <c r="ET103" s="68"/>
      <c r="EU103" s="68"/>
      <c r="EV103" s="68"/>
      <c r="EW103" s="68"/>
      <c r="EX103" s="68"/>
      <c r="EY103" s="68"/>
      <c r="EZ103" s="68"/>
      <c r="FA103" s="68"/>
      <c r="FB103" s="68"/>
      <c r="FC103" s="68"/>
      <c r="FD103" s="68"/>
      <c r="FE103" s="68"/>
      <c r="FF103" s="68"/>
      <c r="FG103" s="68"/>
      <c r="FH103" s="68"/>
      <c r="FI103" s="68"/>
      <c r="FJ103" s="68"/>
      <c r="FK103" s="68"/>
      <c r="FL103" s="68"/>
      <c r="FM103" s="68"/>
      <c r="FN103" s="68"/>
      <c r="FO103" s="68"/>
      <c r="FP103" s="68"/>
      <c r="FQ103" s="68"/>
      <c r="FR103" s="68"/>
      <c r="FS103" s="68"/>
      <c r="FT103" s="68"/>
      <c r="FU103" s="68"/>
      <c r="FV103" s="68"/>
      <c r="FW103" s="68"/>
      <c r="FX103" s="68"/>
      <c r="FY103" s="68"/>
      <c r="FZ103" s="68"/>
      <c r="GA103" s="68"/>
      <c r="GB103" s="68"/>
      <c r="GC103" s="68"/>
      <c r="GD103" s="68"/>
      <c r="GE103" s="68"/>
      <c r="GF103" s="68"/>
      <c r="GG103" s="68"/>
      <c r="GH103" s="68"/>
      <c r="GI103" s="68"/>
      <c r="GJ103" s="68"/>
      <c r="GK103" s="68"/>
      <c r="GL103" s="68"/>
      <c r="GM103" s="68"/>
      <c r="GN103" s="68"/>
      <c r="GO103" s="68"/>
      <c r="GP103" s="68"/>
      <c r="GQ103" s="68"/>
      <c r="GR103" s="68"/>
      <c r="GS103" s="68"/>
      <c r="GT103" s="68"/>
      <c r="GU103" s="68"/>
      <c r="GV103" s="68"/>
      <c r="GW103" s="68"/>
      <c r="GX103" s="68"/>
      <c r="GY103" s="68"/>
      <c r="GZ103" s="68"/>
      <c r="HA103" s="68"/>
      <c r="HB103" s="68"/>
      <c r="HC103" s="68"/>
      <c r="HD103" s="68"/>
      <c r="HE103" s="68"/>
      <c r="HF103" s="68"/>
      <c r="HG103" s="68"/>
      <c r="HH103" s="68"/>
      <c r="HI103" s="68"/>
      <c r="HJ103" s="68"/>
      <c r="HK103" s="68"/>
      <c r="HL103" s="68"/>
      <c r="HM103" s="68"/>
      <c r="HN103" s="68"/>
      <c r="HO103" s="68"/>
      <c r="HP103" s="68"/>
      <c r="HQ103" s="68"/>
      <c r="HR103" s="68"/>
      <c r="HS103" s="68"/>
      <c r="HT103" s="68"/>
      <c r="HU103" s="68"/>
      <c r="HV103" s="68"/>
      <c r="HW103" s="68"/>
      <c r="HX103" s="68"/>
      <c r="HY103" s="68"/>
      <c r="HZ103" s="68"/>
      <c r="IA103" s="68"/>
      <c r="IB103" s="68"/>
      <c r="IC103" s="68"/>
      <c r="ID103" s="68"/>
      <c r="IE103" s="68"/>
      <c r="IF103" s="68"/>
      <c r="IG103" s="68"/>
      <c r="IH103" s="68"/>
      <c r="II103" s="68"/>
      <c r="IJ103" s="68"/>
      <c r="IK103" s="68"/>
      <c r="IL103" s="68"/>
      <c r="IM103" s="68"/>
      <c r="IN103" s="68"/>
      <c r="IO103" s="68"/>
      <c r="IP103" s="68"/>
      <c r="IQ103" s="68"/>
      <c r="IR103" s="68"/>
      <c r="IS103" s="68"/>
      <c r="IT103" s="68"/>
      <c r="IU103" s="68"/>
      <c r="IV103" s="68"/>
      <c r="IW103" s="68"/>
      <c r="IX103" s="68"/>
      <c r="IY103" s="68"/>
      <c r="IZ103" s="68"/>
    </row>
    <row r="104" spans="1:260" ht="15.75" customHeight="1">
      <c r="A104" s="148"/>
      <c r="B104" s="103" t="str">
        <f t="shared" si="39"/>
        <v/>
      </c>
      <c r="C104" s="103" t="str">
        <f t="shared" si="39"/>
        <v/>
      </c>
      <c r="D104" s="103" t="str">
        <f t="shared" si="39"/>
        <v/>
      </c>
      <c r="E104" s="112"/>
      <c r="F104" s="105" t="str">
        <f>IF(E104="","",VLOOKUP(E104,報名總表及收費!$I$29:$L$140,4))</f>
        <v/>
      </c>
      <c r="G104" s="109"/>
      <c r="H104" s="107" t="str">
        <f t="shared" ca="1" si="30"/>
        <v/>
      </c>
      <c r="I104" s="108"/>
      <c r="J104" s="107" t="str">
        <f t="shared" si="31"/>
        <v/>
      </c>
      <c r="K104" s="71"/>
      <c r="L104" s="71"/>
      <c r="M104" s="71"/>
      <c r="O104" s="68"/>
      <c r="P104" s="68"/>
      <c r="Q104" s="101" t="str">
        <f t="shared" ca="1" si="32"/>
        <v/>
      </c>
      <c r="R104" s="71" t="str">
        <f t="shared" si="33"/>
        <v/>
      </c>
      <c r="S104" s="71" t="e">
        <f t="shared" si="34"/>
        <v>#N/A</v>
      </c>
      <c r="T104" s="63" t="str">
        <f t="shared" si="35"/>
        <v/>
      </c>
      <c r="U104" s="68" t="e">
        <f t="shared" si="36"/>
        <v>#N/A</v>
      </c>
      <c r="V104" s="68"/>
      <c r="W104" s="68"/>
      <c r="X104" s="68"/>
      <c r="Y104" s="68"/>
      <c r="Z104" s="68"/>
      <c r="AA104" s="68"/>
      <c r="AB104" s="68"/>
      <c r="AC104" s="68"/>
      <c r="AD104" s="68"/>
      <c r="AE104" s="68"/>
      <c r="AF104" s="68"/>
      <c r="AG104" s="68"/>
      <c r="AH104" s="68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  <c r="BC104" s="68"/>
      <c r="BD104" s="68"/>
      <c r="BE104" s="68"/>
      <c r="BF104" s="68"/>
      <c r="BG104" s="68"/>
      <c r="BH104" s="68"/>
      <c r="BI104" s="68"/>
      <c r="BJ104" s="68"/>
      <c r="BK104" s="68"/>
      <c r="BL104" s="68"/>
      <c r="BM104" s="68"/>
      <c r="BN104" s="68"/>
      <c r="BO104" s="68"/>
      <c r="BP104" s="68"/>
      <c r="BQ104" s="68"/>
      <c r="BR104" s="68"/>
      <c r="BS104" s="68"/>
      <c r="BT104" s="68"/>
      <c r="BU104" s="68"/>
      <c r="BV104" s="68"/>
      <c r="BW104" s="68"/>
      <c r="BX104" s="68"/>
      <c r="BY104" s="68"/>
      <c r="BZ104" s="68"/>
      <c r="CA104" s="68"/>
      <c r="CB104" s="68"/>
      <c r="CC104" s="68"/>
      <c r="CD104" s="68"/>
      <c r="CE104" s="68"/>
      <c r="CF104" s="68"/>
      <c r="CG104" s="68"/>
      <c r="CH104" s="68"/>
      <c r="CI104" s="68"/>
      <c r="CJ104" s="68"/>
      <c r="CK104" s="68"/>
      <c r="CL104" s="68"/>
      <c r="CM104" s="68"/>
      <c r="CN104" s="68"/>
      <c r="CO104" s="68"/>
      <c r="CP104" s="68"/>
      <c r="CQ104" s="68"/>
      <c r="CR104" s="68"/>
      <c r="CS104" s="68"/>
      <c r="CT104" s="68"/>
      <c r="CU104" s="68"/>
      <c r="CV104" s="68"/>
      <c r="CW104" s="68"/>
      <c r="CX104" s="68"/>
      <c r="CY104" s="68"/>
      <c r="CZ104" s="68"/>
      <c r="DA104" s="68"/>
      <c r="DB104" s="68"/>
      <c r="DC104" s="68"/>
      <c r="DD104" s="68"/>
      <c r="DE104" s="68"/>
      <c r="DF104" s="68"/>
      <c r="DG104" s="68"/>
      <c r="DH104" s="68"/>
      <c r="DI104" s="68"/>
      <c r="DJ104" s="68"/>
      <c r="DK104" s="68"/>
      <c r="DL104" s="68"/>
      <c r="DM104" s="68"/>
      <c r="DN104" s="68"/>
      <c r="DO104" s="68"/>
      <c r="DP104" s="68"/>
      <c r="DQ104" s="68"/>
      <c r="DR104" s="68"/>
      <c r="DS104" s="68"/>
      <c r="DT104" s="68"/>
      <c r="DU104" s="68"/>
      <c r="DV104" s="68"/>
      <c r="DW104" s="68"/>
      <c r="DX104" s="68"/>
      <c r="DY104" s="68"/>
      <c r="DZ104" s="68"/>
      <c r="EA104" s="68"/>
      <c r="EB104" s="68"/>
      <c r="EC104" s="68"/>
      <c r="ED104" s="68"/>
      <c r="EE104" s="68"/>
      <c r="EF104" s="68"/>
      <c r="EG104" s="68"/>
      <c r="EH104" s="68"/>
      <c r="EI104" s="68"/>
      <c r="EJ104" s="68"/>
      <c r="EK104" s="68"/>
      <c r="EL104" s="68"/>
      <c r="EM104" s="68"/>
      <c r="EN104" s="68"/>
      <c r="EO104" s="68"/>
      <c r="EP104" s="68"/>
      <c r="EQ104" s="68"/>
      <c r="ER104" s="68"/>
      <c r="ES104" s="68"/>
      <c r="ET104" s="68"/>
      <c r="EU104" s="68"/>
      <c r="EV104" s="68"/>
      <c r="EW104" s="68"/>
      <c r="EX104" s="68"/>
      <c r="EY104" s="68"/>
      <c r="EZ104" s="68"/>
      <c r="FA104" s="68"/>
      <c r="FB104" s="68"/>
      <c r="FC104" s="68"/>
      <c r="FD104" s="68"/>
      <c r="FE104" s="68"/>
      <c r="FF104" s="68"/>
      <c r="FG104" s="68"/>
      <c r="FH104" s="68"/>
      <c r="FI104" s="68"/>
      <c r="FJ104" s="68"/>
      <c r="FK104" s="68"/>
      <c r="FL104" s="68"/>
      <c r="FM104" s="68"/>
      <c r="FN104" s="68"/>
      <c r="FO104" s="68"/>
      <c r="FP104" s="68"/>
      <c r="FQ104" s="68"/>
      <c r="FR104" s="68"/>
      <c r="FS104" s="68"/>
      <c r="FT104" s="68"/>
      <c r="FU104" s="68"/>
      <c r="FV104" s="68"/>
      <c r="FW104" s="68"/>
      <c r="FX104" s="68"/>
      <c r="FY104" s="68"/>
      <c r="FZ104" s="68"/>
      <c r="GA104" s="68"/>
      <c r="GB104" s="68"/>
      <c r="GC104" s="68"/>
      <c r="GD104" s="68"/>
      <c r="GE104" s="68"/>
      <c r="GF104" s="68"/>
      <c r="GG104" s="68"/>
      <c r="GH104" s="68"/>
      <c r="GI104" s="68"/>
      <c r="GJ104" s="68"/>
      <c r="GK104" s="68"/>
      <c r="GL104" s="68"/>
      <c r="GM104" s="68"/>
      <c r="GN104" s="68"/>
      <c r="GO104" s="68"/>
      <c r="GP104" s="68"/>
      <c r="GQ104" s="68"/>
      <c r="GR104" s="68"/>
      <c r="GS104" s="68"/>
      <c r="GT104" s="68"/>
      <c r="GU104" s="68"/>
      <c r="GV104" s="68"/>
      <c r="GW104" s="68"/>
      <c r="GX104" s="68"/>
      <c r="GY104" s="68"/>
      <c r="GZ104" s="68"/>
      <c r="HA104" s="68"/>
      <c r="HB104" s="68"/>
      <c r="HC104" s="68"/>
      <c r="HD104" s="68"/>
      <c r="HE104" s="68"/>
      <c r="HF104" s="68"/>
      <c r="HG104" s="68"/>
      <c r="HH104" s="68"/>
      <c r="HI104" s="68"/>
      <c r="HJ104" s="68"/>
      <c r="HK104" s="68"/>
      <c r="HL104" s="68"/>
      <c r="HM104" s="68"/>
      <c r="HN104" s="68"/>
      <c r="HO104" s="68"/>
      <c r="HP104" s="68"/>
      <c r="HQ104" s="68"/>
      <c r="HR104" s="68"/>
      <c r="HS104" s="68"/>
      <c r="HT104" s="68"/>
      <c r="HU104" s="68"/>
      <c r="HV104" s="68"/>
      <c r="HW104" s="68"/>
      <c r="HX104" s="68"/>
      <c r="HY104" s="68"/>
      <c r="HZ104" s="68"/>
      <c r="IA104" s="68"/>
      <c r="IB104" s="68"/>
      <c r="IC104" s="68"/>
      <c r="ID104" s="68"/>
      <c r="IE104" s="68"/>
      <c r="IF104" s="68"/>
      <c r="IG104" s="68"/>
      <c r="IH104" s="68"/>
      <c r="II104" s="68"/>
      <c r="IJ104" s="68"/>
      <c r="IK104" s="68"/>
      <c r="IL104" s="68"/>
      <c r="IM104" s="68"/>
      <c r="IN104" s="68"/>
      <c r="IO104" s="68"/>
      <c r="IP104" s="68"/>
      <c r="IQ104" s="68"/>
      <c r="IR104" s="68"/>
      <c r="IS104" s="68"/>
      <c r="IT104" s="68"/>
      <c r="IU104" s="68"/>
      <c r="IV104" s="68"/>
      <c r="IW104" s="68"/>
      <c r="IX104" s="68"/>
      <c r="IY104" s="68"/>
      <c r="IZ104" s="68"/>
    </row>
    <row r="105" spans="1:260" ht="15.75" customHeight="1">
      <c r="A105" s="147" t="s">
        <v>42</v>
      </c>
      <c r="B105" s="95"/>
      <c r="C105" s="95"/>
      <c r="D105" s="95"/>
      <c r="E105" s="96"/>
      <c r="F105" s="97" t="str">
        <f>IF(E105="","",VLOOKUP(E105,報名總表及收費!$I$29:$L$140,4))</f>
        <v/>
      </c>
      <c r="G105" s="98"/>
      <c r="H105" s="99" t="str">
        <f t="shared" ca="1" si="30"/>
        <v/>
      </c>
      <c r="I105" s="100"/>
      <c r="J105" s="99" t="str">
        <f t="shared" si="31"/>
        <v/>
      </c>
      <c r="K105" s="71"/>
      <c r="L105" s="71"/>
      <c r="M105" s="71"/>
      <c r="O105" s="68"/>
      <c r="P105" s="68"/>
      <c r="Q105" s="101" t="str">
        <f t="shared" ca="1" si="32"/>
        <v/>
      </c>
      <c r="R105" s="71" t="str">
        <f t="shared" si="33"/>
        <v/>
      </c>
      <c r="S105" s="71" t="str">
        <f t="shared" si="34"/>
        <v/>
      </c>
      <c r="T105" s="63" t="str">
        <f t="shared" si="35"/>
        <v/>
      </c>
      <c r="U105" s="68" t="str">
        <f t="shared" si="36"/>
        <v/>
      </c>
      <c r="V105" s="68"/>
      <c r="W105" s="68"/>
      <c r="X105" s="68"/>
      <c r="Y105" s="68"/>
      <c r="Z105" s="68"/>
      <c r="AA105" s="68"/>
      <c r="AB105" s="68"/>
      <c r="AC105" s="68"/>
      <c r="AD105" s="68"/>
      <c r="AE105" s="68"/>
      <c r="AF105" s="68"/>
      <c r="AG105" s="68"/>
      <c r="AH105" s="68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  <c r="BC105" s="68"/>
      <c r="BD105" s="68"/>
      <c r="BE105" s="68"/>
      <c r="BF105" s="68"/>
      <c r="BG105" s="68"/>
      <c r="BH105" s="68"/>
      <c r="BI105" s="68"/>
      <c r="BJ105" s="68"/>
      <c r="BK105" s="68"/>
      <c r="BL105" s="68"/>
      <c r="BM105" s="68"/>
      <c r="BN105" s="68"/>
      <c r="BO105" s="68"/>
      <c r="BP105" s="68"/>
      <c r="BQ105" s="68"/>
      <c r="BR105" s="68"/>
      <c r="BS105" s="68"/>
      <c r="BT105" s="68"/>
      <c r="BU105" s="68"/>
      <c r="BV105" s="68"/>
      <c r="BW105" s="68"/>
      <c r="BX105" s="68"/>
      <c r="BY105" s="68"/>
      <c r="BZ105" s="68"/>
      <c r="CA105" s="68"/>
      <c r="CB105" s="68"/>
      <c r="CC105" s="68"/>
      <c r="CD105" s="68"/>
      <c r="CE105" s="68"/>
      <c r="CF105" s="68"/>
      <c r="CG105" s="68"/>
      <c r="CH105" s="68"/>
      <c r="CI105" s="68"/>
      <c r="CJ105" s="68"/>
      <c r="CK105" s="68"/>
      <c r="CL105" s="68"/>
      <c r="CM105" s="68"/>
      <c r="CN105" s="68"/>
      <c r="CO105" s="68"/>
      <c r="CP105" s="68"/>
      <c r="CQ105" s="68"/>
      <c r="CR105" s="68"/>
      <c r="CS105" s="68"/>
      <c r="CT105" s="68"/>
      <c r="CU105" s="68"/>
      <c r="CV105" s="68"/>
      <c r="CW105" s="68"/>
      <c r="CX105" s="68"/>
      <c r="CY105" s="68"/>
      <c r="CZ105" s="68"/>
      <c r="DA105" s="68"/>
      <c r="DB105" s="68"/>
      <c r="DC105" s="68"/>
      <c r="DD105" s="68"/>
      <c r="DE105" s="68"/>
      <c r="DF105" s="68"/>
      <c r="DG105" s="68"/>
      <c r="DH105" s="68"/>
      <c r="DI105" s="68"/>
      <c r="DJ105" s="68"/>
      <c r="DK105" s="68"/>
      <c r="DL105" s="68"/>
      <c r="DM105" s="68"/>
      <c r="DN105" s="68"/>
      <c r="DO105" s="68"/>
      <c r="DP105" s="68"/>
      <c r="DQ105" s="68"/>
      <c r="DR105" s="68"/>
      <c r="DS105" s="68"/>
      <c r="DT105" s="68"/>
      <c r="DU105" s="68"/>
      <c r="DV105" s="68"/>
      <c r="DW105" s="68"/>
      <c r="DX105" s="68"/>
      <c r="DY105" s="68"/>
      <c r="DZ105" s="68"/>
      <c r="EA105" s="68"/>
      <c r="EB105" s="68"/>
      <c r="EC105" s="68"/>
      <c r="ED105" s="68"/>
      <c r="EE105" s="68"/>
      <c r="EF105" s="68"/>
      <c r="EG105" s="68"/>
      <c r="EH105" s="68"/>
      <c r="EI105" s="68"/>
      <c r="EJ105" s="68"/>
      <c r="EK105" s="68"/>
      <c r="EL105" s="68"/>
      <c r="EM105" s="68"/>
      <c r="EN105" s="68"/>
      <c r="EO105" s="68"/>
      <c r="EP105" s="68"/>
      <c r="EQ105" s="68"/>
      <c r="ER105" s="68"/>
      <c r="ES105" s="68"/>
      <c r="ET105" s="68"/>
      <c r="EU105" s="68"/>
      <c r="EV105" s="68"/>
      <c r="EW105" s="68"/>
      <c r="EX105" s="68"/>
      <c r="EY105" s="68"/>
      <c r="EZ105" s="68"/>
      <c r="FA105" s="68"/>
      <c r="FB105" s="68"/>
      <c r="FC105" s="68"/>
      <c r="FD105" s="68"/>
      <c r="FE105" s="68"/>
      <c r="FF105" s="68"/>
      <c r="FG105" s="68"/>
      <c r="FH105" s="68"/>
      <c r="FI105" s="68"/>
      <c r="FJ105" s="68"/>
      <c r="FK105" s="68"/>
      <c r="FL105" s="68"/>
      <c r="FM105" s="68"/>
      <c r="FN105" s="68"/>
      <c r="FO105" s="68"/>
      <c r="FP105" s="68"/>
      <c r="FQ105" s="68"/>
      <c r="FR105" s="68"/>
      <c r="FS105" s="68"/>
      <c r="FT105" s="68"/>
      <c r="FU105" s="68"/>
      <c r="FV105" s="68"/>
      <c r="FW105" s="68"/>
      <c r="FX105" s="68"/>
      <c r="FY105" s="68"/>
      <c r="FZ105" s="68"/>
      <c r="GA105" s="68"/>
      <c r="GB105" s="68"/>
      <c r="GC105" s="68"/>
      <c r="GD105" s="68"/>
      <c r="GE105" s="68"/>
      <c r="GF105" s="68"/>
      <c r="GG105" s="68"/>
      <c r="GH105" s="68"/>
      <c r="GI105" s="68"/>
      <c r="GJ105" s="68"/>
      <c r="GK105" s="68"/>
      <c r="GL105" s="68"/>
      <c r="GM105" s="68"/>
      <c r="GN105" s="68"/>
      <c r="GO105" s="68"/>
      <c r="GP105" s="68"/>
      <c r="GQ105" s="68"/>
      <c r="GR105" s="68"/>
      <c r="GS105" s="68"/>
      <c r="GT105" s="68"/>
      <c r="GU105" s="68"/>
      <c r="GV105" s="68"/>
      <c r="GW105" s="68"/>
      <c r="GX105" s="68"/>
      <c r="GY105" s="68"/>
      <c r="GZ105" s="68"/>
      <c r="HA105" s="68"/>
      <c r="HB105" s="68"/>
      <c r="HC105" s="68"/>
      <c r="HD105" s="68"/>
      <c r="HE105" s="68"/>
      <c r="HF105" s="68"/>
      <c r="HG105" s="68"/>
      <c r="HH105" s="68"/>
      <c r="HI105" s="68"/>
      <c r="HJ105" s="68"/>
      <c r="HK105" s="68"/>
      <c r="HL105" s="68"/>
      <c r="HM105" s="68"/>
      <c r="HN105" s="68"/>
      <c r="HO105" s="68"/>
      <c r="HP105" s="68"/>
      <c r="HQ105" s="68"/>
      <c r="HR105" s="68"/>
      <c r="HS105" s="68"/>
      <c r="HT105" s="68"/>
      <c r="HU105" s="68"/>
      <c r="HV105" s="68"/>
      <c r="HW105" s="68"/>
      <c r="HX105" s="68"/>
      <c r="HY105" s="68"/>
      <c r="HZ105" s="68"/>
      <c r="IA105" s="68"/>
      <c r="IB105" s="68"/>
      <c r="IC105" s="68"/>
      <c r="ID105" s="68"/>
      <c r="IE105" s="68"/>
      <c r="IF105" s="68"/>
      <c r="IG105" s="68"/>
      <c r="IH105" s="68"/>
      <c r="II105" s="68"/>
      <c r="IJ105" s="68"/>
      <c r="IK105" s="68"/>
      <c r="IL105" s="68"/>
      <c r="IM105" s="68"/>
      <c r="IN105" s="68"/>
      <c r="IO105" s="68"/>
      <c r="IP105" s="68"/>
      <c r="IQ105" s="68"/>
      <c r="IR105" s="68"/>
      <c r="IS105" s="68"/>
      <c r="IT105" s="68"/>
      <c r="IU105" s="68"/>
      <c r="IV105" s="68"/>
      <c r="IW105" s="68"/>
      <c r="IX105" s="68"/>
      <c r="IY105" s="68"/>
      <c r="IZ105" s="68"/>
    </row>
    <row r="106" spans="1:260" ht="15.75" customHeight="1">
      <c r="A106" s="147"/>
      <c r="B106" s="94" t="str">
        <f t="shared" ref="B106:D108" si="40">IF(B105=0,"",B105)</f>
        <v/>
      </c>
      <c r="C106" s="94" t="str">
        <f t="shared" si="40"/>
        <v/>
      </c>
      <c r="D106" s="94" t="str">
        <f t="shared" si="40"/>
        <v/>
      </c>
      <c r="E106" s="96"/>
      <c r="F106" s="97" t="str">
        <f>IF(E106="","",VLOOKUP(E106,報名總表及收費!$I$29:$L$140,4))</f>
        <v/>
      </c>
      <c r="G106" s="98"/>
      <c r="H106" s="99" t="str">
        <f t="shared" ca="1" si="30"/>
        <v/>
      </c>
      <c r="I106" s="100"/>
      <c r="J106" s="99" t="str">
        <f t="shared" si="31"/>
        <v/>
      </c>
      <c r="K106" s="71"/>
      <c r="L106" s="71"/>
      <c r="M106" s="71"/>
      <c r="O106" s="68"/>
      <c r="P106" s="68"/>
      <c r="Q106" s="101" t="str">
        <f t="shared" ca="1" si="32"/>
        <v/>
      </c>
      <c r="R106" s="71" t="str">
        <f t="shared" si="33"/>
        <v/>
      </c>
      <c r="S106" s="71" t="e">
        <f t="shared" si="34"/>
        <v>#N/A</v>
      </c>
      <c r="T106" s="63" t="str">
        <f t="shared" si="35"/>
        <v/>
      </c>
      <c r="U106" s="68" t="e">
        <f t="shared" si="36"/>
        <v>#N/A</v>
      </c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68"/>
      <c r="AG106" s="68"/>
      <c r="AH106" s="68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68"/>
      <c r="BN106" s="68"/>
      <c r="BO106" s="68"/>
      <c r="BP106" s="68"/>
      <c r="BQ106" s="68"/>
      <c r="BR106" s="68"/>
      <c r="BS106" s="68"/>
      <c r="BT106" s="68"/>
      <c r="BU106" s="68"/>
      <c r="BV106" s="68"/>
      <c r="BW106" s="68"/>
      <c r="BX106" s="68"/>
      <c r="BY106" s="68"/>
      <c r="BZ106" s="68"/>
      <c r="CA106" s="68"/>
      <c r="CB106" s="68"/>
      <c r="CC106" s="68"/>
      <c r="CD106" s="68"/>
      <c r="CE106" s="68"/>
      <c r="CF106" s="68"/>
      <c r="CG106" s="68"/>
      <c r="CH106" s="68"/>
      <c r="CI106" s="68"/>
      <c r="CJ106" s="68"/>
      <c r="CK106" s="68"/>
      <c r="CL106" s="68"/>
      <c r="CM106" s="68"/>
      <c r="CN106" s="68"/>
      <c r="CO106" s="68"/>
      <c r="CP106" s="68"/>
      <c r="CQ106" s="68"/>
      <c r="CR106" s="68"/>
      <c r="CS106" s="68"/>
      <c r="CT106" s="68"/>
      <c r="CU106" s="68"/>
      <c r="CV106" s="68"/>
      <c r="CW106" s="68"/>
      <c r="CX106" s="68"/>
      <c r="CY106" s="68"/>
      <c r="CZ106" s="68"/>
      <c r="DA106" s="68"/>
      <c r="DB106" s="68"/>
      <c r="DC106" s="68"/>
      <c r="DD106" s="68"/>
      <c r="DE106" s="68"/>
      <c r="DF106" s="68"/>
      <c r="DG106" s="68"/>
      <c r="DH106" s="68"/>
      <c r="DI106" s="68"/>
      <c r="DJ106" s="68"/>
      <c r="DK106" s="68"/>
      <c r="DL106" s="68"/>
      <c r="DM106" s="68"/>
      <c r="DN106" s="68"/>
      <c r="DO106" s="68"/>
      <c r="DP106" s="68"/>
      <c r="DQ106" s="68"/>
      <c r="DR106" s="68"/>
      <c r="DS106" s="68"/>
      <c r="DT106" s="68"/>
      <c r="DU106" s="68"/>
      <c r="DV106" s="68"/>
      <c r="DW106" s="68"/>
      <c r="DX106" s="68"/>
      <c r="DY106" s="68"/>
      <c r="DZ106" s="68"/>
      <c r="EA106" s="68"/>
      <c r="EB106" s="68"/>
      <c r="EC106" s="68"/>
      <c r="ED106" s="68"/>
      <c r="EE106" s="68"/>
      <c r="EF106" s="68"/>
      <c r="EG106" s="68"/>
      <c r="EH106" s="68"/>
      <c r="EI106" s="68"/>
      <c r="EJ106" s="68"/>
      <c r="EK106" s="68"/>
      <c r="EL106" s="68"/>
      <c r="EM106" s="68"/>
      <c r="EN106" s="68"/>
      <c r="EO106" s="68"/>
      <c r="EP106" s="68"/>
      <c r="EQ106" s="68"/>
      <c r="ER106" s="68"/>
      <c r="ES106" s="68"/>
      <c r="ET106" s="68"/>
      <c r="EU106" s="68"/>
      <c r="EV106" s="68"/>
      <c r="EW106" s="68"/>
      <c r="EX106" s="68"/>
      <c r="EY106" s="68"/>
      <c r="EZ106" s="68"/>
      <c r="FA106" s="68"/>
      <c r="FB106" s="68"/>
      <c r="FC106" s="68"/>
      <c r="FD106" s="68"/>
      <c r="FE106" s="68"/>
      <c r="FF106" s="68"/>
      <c r="FG106" s="68"/>
      <c r="FH106" s="68"/>
      <c r="FI106" s="68"/>
      <c r="FJ106" s="68"/>
      <c r="FK106" s="68"/>
      <c r="FL106" s="68"/>
      <c r="FM106" s="68"/>
      <c r="FN106" s="68"/>
      <c r="FO106" s="68"/>
      <c r="FP106" s="68"/>
      <c r="FQ106" s="68"/>
      <c r="FR106" s="68"/>
      <c r="FS106" s="68"/>
      <c r="FT106" s="68"/>
      <c r="FU106" s="68"/>
      <c r="FV106" s="68"/>
      <c r="FW106" s="68"/>
      <c r="FX106" s="68"/>
      <c r="FY106" s="68"/>
      <c r="FZ106" s="68"/>
      <c r="GA106" s="68"/>
      <c r="GB106" s="68"/>
      <c r="GC106" s="68"/>
      <c r="GD106" s="68"/>
      <c r="GE106" s="68"/>
      <c r="GF106" s="68"/>
      <c r="GG106" s="68"/>
      <c r="GH106" s="68"/>
      <c r="GI106" s="68"/>
      <c r="GJ106" s="68"/>
      <c r="GK106" s="68"/>
      <c r="GL106" s="68"/>
      <c r="GM106" s="68"/>
      <c r="GN106" s="68"/>
      <c r="GO106" s="68"/>
      <c r="GP106" s="68"/>
      <c r="GQ106" s="68"/>
      <c r="GR106" s="68"/>
      <c r="GS106" s="68"/>
      <c r="GT106" s="68"/>
      <c r="GU106" s="68"/>
      <c r="GV106" s="68"/>
      <c r="GW106" s="68"/>
      <c r="GX106" s="68"/>
      <c r="GY106" s="68"/>
      <c r="GZ106" s="68"/>
      <c r="HA106" s="68"/>
      <c r="HB106" s="68"/>
      <c r="HC106" s="68"/>
      <c r="HD106" s="68"/>
      <c r="HE106" s="68"/>
      <c r="HF106" s="68"/>
      <c r="HG106" s="68"/>
      <c r="HH106" s="68"/>
      <c r="HI106" s="68"/>
      <c r="HJ106" s="68"/>
      <c r="HK106" s="68"/>
      <c r="HL106" s="68"/>
      <c r="HM106" s="68"/>
      <c r="HN106" s="68"/>
      <c r="HO106" s="68"/>
      <c r="HP106" s="68"/>
      <c r="HQ106" s="68"/>
      <c r="HR106" s="68"/>
      <c r="HS106" s="68"/>
      <c r="HT106" s="68"/>
      <c r="HU106" s="68"/>
      <c r="HV106" s="68"/>
      <c r="HW106" s="68"/>
      <c r="HX106" s="68"/>
      <c r="HY106" s="68"/>
      <c r="HZ106" s="68"/>
      <c r="IA106" s="68"/>
      <c r="IB106" s="68"/>
      <c r="IC106" s="68"/>
      <c r="ID106" s="68"/>
      <c r="IE106" s="68"/>
      <c r="IF106" s="68"/>
      <c r="IG106" s="68"/>
      <c r="IH106" s="68"/>
      <c r="II106" s="68"/>
      <c r="IJ106" s="68"/>
      <c r="IK106" s="68"/>
      <c r="IL106" s="68"/>
      <c r="IM106" s="68"/>
      <c r="IN106" s="68"/>
      <c r="IO106" s="68"/>
      <c r="IP106" s="68"/>
      <c r="IQ106" s="68"/>
      <c r="IR106" s="68"/>
      <c r="IS106" s="68"/>
      <c r="IT106" s="68"/>
      <c r="IU106" s="68"/>
      <c r="IV106" s="68"/>
      <c r="IW106" s="68"/>
      <c r="IX106" s="68"/>
      <c r="IY106" s="68"/>
      <c r="IZ106" s="68"/>
    </row>
    <row r="107" spans="1:260" ht="15.75" customHeight="1">
      <c r="A107" s="147"/>
      <c r="B107" s="94" t="str">
        <f t="shared" si="40"/>
        <v/>
      </c>
      <c r="C107" s="94" t="str">
        <f t="shared" si="40"/>
        <v/>
      </c>
      <c r="D107" s="94" t="str">
        <f t="shared" si="40"/>
        <v/>
      </c>
      <c r="E107" s="96"/>
      <c r="F107" s="97" t="str">
        <f>IF(E107="","",VLOOKUP(E107,報名總表及收費!$I$29:$L$140,4))</f>
        <v/>
      </c>
      <c r="G107" s="98"/>
      <c r="H107" s="99" t="str">
        <f t="shared" ca="1" si="30"/>
        <v/>
      </c>
      <c r="I107" s="100"/>
      <c r="J107" s="99" t="str">
        <f t="shared" si="31"/>
        <v/>
      </c>
      <c r="K107" s="71"/>
      <c r="L107" s="71"/>
      <c r="M107" s="71"/>
      <c r="O107" s="68"/>
      <c r="P107" s="68"/>
      <c r="Q107" s="101" t="str">
        <f t="shared" ca="1" si="32"/>
        <v/>
      </c>
      <c r="R107" s="71" t="str">
        <f t="shared" si="33"/>
        <v/>
      </c>
      <c r="S107" s="71" t="e">
        <f t="shared" si="34"/>
        <v>#N/A</v>
      </c>
      <c r="T107" s="63" t="str">
        <f t="shared" si="35"/>
        <v/>
      </c>
      <c r="U107" s="68" t="e">
        <f t="shared" si="36"/>
        <v>#N/A</v>
      </c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68"/>
      <c r="AG107" s="68"/>
      <c r="AH107" s="68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68"/>
      <c r="BN107" s="68"/>
      <c r="BO107" s="68"/>
      <c r="BP107" s="68"/>
      <c r="BQ107" s="68"/>
      <c r="BR107" s="68"/>
      <c r="BS107" s="68"/>
      <c r="BT107" s="68"/>
      <c r="BU107" s="68"/>
      <c r="BV107" s="68"/>
      <c r="BW107" s="68"/>
      <c r="BX107" s="68"/>
      <c r="BY107" s="68"/>
      <c r="BZ107" s="68"/>
      <c r="CA107" s="68"/>
      <c r="CB107" s="68"/>
      <c r="CC107" s="68"/>
      <c r="CD107" s="68"/>
      <c r="CE107" s="68"/>
      <c r="CF107" s="68"/>
      <c r="CG107" s="68"/>
      <c r="CH107" s="68"/>
      <c r="CI107" s="68"/>
      <c r="CJ107" s="68"/>
      <c r="CK107" s="68"/>
      <c r="CL107" s="68"/>
      <c r="CM107" s="68"/>
      <c r="CN107" s="68"/>
      <c r="CO107" s="68"/>
      <c r="CP107" s="68"/>
      <c r="CQ107" s="68"/>
      <c r="CR107" s="68"/>
      <c r="CS107" s="68"/>
      <c r="CT107" s="68"/>
      <c r="CU107" s="68"/>
      <c r="CV107" s="68"/>
      <c r="CW107" s="68"/>
      <c r="CX107" s="68"/>
      <c r="CY107" s="68"/>
      <c r="CZ107" s="68"/>
      <c r="DA107" s="68"/>
      <c r="DB107" s="68"/>
      <c r="DC107" s="68"/>
      <c r="DD107" s="68"/>
      <c r="DE107" s="68"/>
      <c r="DF107" s="68"/>
      <c r="DG107" s="68"/>
      <c r="DH107" s="68"/>
      <c r="DI107" s="68"/>
      <c r="DJ107" s="68"/>
      <c r="DK107" s="68"/>
      <c r="DL107" s="68"/>
      <c r="DM107" s="68"/>
      <c r="DN107" s="68"/>
      <c r="DO107" s="68"/>
      <c r="DP107" s="68"/>
      <c r="DQ107" s="68"/>
      <c r="DR107" s="68"/>
      <c r="DS107" s="68"/>
      <c r="DT107" s="68"/>
      <c r="DU107" s="68"/>
      <c r="DV107" s="68"/>
      <c r="DW107" s="68"/>
      <c r="DX107" s="68"/>
      <c r="DY107" s="68"/>
      <c r="DZ107" s="68"/>
      <c r="EA107" s="68"/>
      <c r="EB107" s="68"/>
      <c r="EC107" s="68"/>
      <c r="ED107" s="68"/>
      <c r="EE107" s="68"/>
      <c r="EF107" s="68"/>
      <c r="EG107" s="68"/>
      <c r="EH107" s="68"/>
      <c r="EI107" s="68"/>
      <c r="EJ107" s="68"/>
      <c r="EK107" s="68"/>
      <c r="EL107" s="68"/>
      <c r="EM107" s="68"/>
      <c r="EN107" s="68"/>
      <c r="EO107" s="68"/>
      <c r="EP107" s="68"/>
      <c r="EQ107" s="68"/>
      <c r="ER107" s="68"/>
      <c r="ES107" s="68"/>
      <c r="ET107" s="68"/>
      <c r="EU107" s="68"/>
      <c r="EV107" s="68"/>
      <c r="EW107" s="68"/>
      <c r="EX107" s="68"/>
      <c r="EY107" s="68"/>
      <c r="EZ107" s="68"/>
      <c r="FA107" s="68"/>
      <c r="FB107" s="68"/>
      <c r="FC107" s="68"/>
      <c r="FD107" s="68"/>
      <c r="FE107" s="68"/>
      <c r="FF107" s="68"/>
      <c r="FG107" s="68"/>
      <c r="FH107" s="68"/>
      <c r="FI107" s="68"/>
      <c r="FJ107" s="68"/>
      <c r="FK107" s="68"/>
      <c r="FL107" s="68"/>
      <c r="FM107" s="68"/>
      <c r="FN107" s="68"/>
      <c r="FO107" s="68"/>
      <c r="FP107" s="68"/>
      <c r="FQ107" s="68"/>
      <c r="FR107" s="68"/>
      <c r="FS107" s="68"/>
      <c r="FT107" s="68"/>
      <c r="FU107" s="68"/>
      <c r="FV107" s="68"/>
      <c r="FW107" s="68"/>
      <c r="FX107" s="68"/>
      <c r="FY107" s="68"/>
      <c r="FZ107" s="68"/>
      <c r="GA107" s="68"/>
      <c r="GB107" s="68"/>
      <c r="GC107" s="68"/>
      <c r="GD107" s="68"/>
      <c r="GE107" s="68"/>
      <c r="GF107" s="68"/>
      <c r="GG107" s="68"/>
      <c r="GH107" s="68"/>
      <c r="GI107" s="68"/>
      <c r="GJ107" s="68"/>
      <c r="GK107" s="68"/>
      <c r="GL107" s="68"/>
      <c r="GM107" s="68"/>
      <c r="GN107" s="68"/>
      <c r="GO107" s="68"/>
      <c r="GP107" s="68"/>
      <c r="GQ107" s="68"/>
      <c r="GR107" s="68"/>
      <c r="GS107" s="68"/>
      <c r="GT107" s="68"/>
      <c r="GU107" s="68"/>
      <c r="GV107" s="68"/>
      <c r="GW107" s="68"/>
      <c r="GX107" s="68"/>
      <c r="GY107" s="68"/>
      <c r="GZ107" s="68"/>
      <c r="HA107" s="68"/>
      <c r="HB107" s="68"/>
      <c r="HC107" s="68"/>
      <c r="HD107" s="68"/>
      <c r="HE107" s="68"/>
      <c r="HF107" s="68"/>
      <c r="HG107" s="68"/>
      <c r="HH107" s="68"/>
      <c r="HI107" s="68"/>
      <c r="HJ107" s="68"/>
      <c r="HK107" s="68"/>
      <c r="HL107" s="68"/>
      <c r="HM107" s="68"/>
      <c r="HN107" s="68"/>
      <c r="HO107" s="68"/>
      <c r="HP107" s="68"/>
      <c r="HQ107" s="68"/>
      <c r="HR107" s="68"/>
      <c r="HS107" s="68"/>
      <c r="HT107" s="68"/>
      <c r="HU107" s="68"/>
      <c r="HV107" s="68"/>
      <c r="HW107" s="68"/>
      <c r="HX107" s="68"/>
      <c r="HY107" s="68"/>
      <c r="HZ107" s="68"/>
      <c r="IA107" s="68"/>
      <c r="IB107" s="68"/>
      <c r="IC107" s="68"/>
      <c r="ID107" s="68"/>
      <c r="IE107" s="68"/>
      <c r="IF107" s="68"/>
      <c r="IG107" s="68"/>
      <c r="IH107" s="68"/>
      <c r="II107" s="68"/>
      <c r="IJ107" s="68"/>
      <c r="IK107" s="68"/>
      <c r="IL107" s="68"/>
      <c r="IM107" s="68"/>
      <c r="IN107" s="68"/>
      <c r="IO107" s="68"/>
      <c r="IP107" s="68"/>
      <c r="IQ107" s="68"/>
      <c r="IR107" s="68"/>
      <c r="IS107" s="68"/>
      <c r="IT107" s="68"/>
      <c r="IU107" s="68"/>
      <c r="IV107" s="68"/>
      <c r="IW107" s="68"/>
      <c r="IX107" s="68"/>
      <c r="IY107" s="68"/>
      <c r="IZ107" s="68"/>
    </row>
    <row r="108" spans="1:260" ht="15.75" customHeight="1">
      <c r="A108" s="147"/>
      <c r="B108" s="94" t="str">
        <f t="shared" si="40"/>
        <v/>
      </c>
      <c r="C108" s="94" t="str">
        <f t="shared" si="40"/>
        <v/>
      </c>
      <c r="D108" s="94" t="str">
        <f t="shared" si="40"/>
        <v/>
      </c>
      <c r="E108" s="96"/>
      <c r="F108" s="97" t="str">
        <f>IF(E108="","",VLOOKUP(E108,報名總表及收費!$I$29:$L$140,4))</f>
        <v/>
      </c>
      <c r="G108" s="98"/>
      <c r="H108" s="99" t="str">
        <f t="shared" ca="1" si="30"/>
        <v/>
      </c>
      <c r="I108" s="100"/>
      <c r="J108" s="99" t="str">
        <f t="shared" si="31"/>
        <v/>
      </c>
      <c r="K108" s="71"/>
      <c r="L108" s="71"/>
      <c r="M108" s="71"/>
      <c r="O108" s="68"/>
      <c r="P108" s="68"/>
      <c r="Q108" s="101" t="str">
        <f t="shared" ca="1" si="32"/>
        <v/>
      </c>
      <c r="R108" s="71" t="str">
        <f t="shared" si="33"/>
        <v/>
      </c>
      <c r="S108" s="71" t="e">
        <f t="shared" si="34"/>
        <v>#N/A</v>
      </c>
      <c r="T108" s="63" t="str">
        <f t="shared" si="35"/>
        <v/>
      </c>
      <c r="U108" s="68" t="e">
        <f t="shared" si="36"/>
        <v>#N/A</v>
      </c>
      <c r="V108" s="68"/>
      <c r="W108" s="68"/>
      <c r="X108" s="68"/>
      <c r="Y108" s="68"/>
      <c r="Z108" s="68"/>
      <c r="AA108" s="68"/>
      <c r="AB108" s="68"/>
      <c r="AC108" s="68"/>
      <c r="AD108" s="68"/>
      <c r="AE108" s="68"/>
      <c r="AF108" s="68"/>
      <c r="AG108" s="68"/>
      <c r="AH108" s="68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  <c r="BC108" s="68"/>
      <c r="BD108" s="68"/>
      <c r="BE108" s="68"/>
      <c r="BF108" s="68"/>
      <c r="BG108" s="68"/>
      <c r="BH108" s="68"/>
      <c r="BI108" s="68"/>
      <c r="BJ108" s="68"/>
      <c r="BK108" s="68"/>
      <c r="BL108" s="68"/>
      <c r="BM108" s="68"/>
      <c r="BN108" s="68"/>
      <c r="BO108" s="68"/>
      <c r="BP108" s="68"/>
      <c r="BQ108" s="68"/>
      <c r="BR108" s="68"/>
      <c r="BS108" s="68"/>
      <c r="BT108" s="68"/>
      <c r="BU108" s="68"/>
      <c r="BV108" s="68"/>
      <c r="BW108" s="68"/>
      <c r="BX108" s="68"/>
      <c r="BY108" s="68"/>
      <c r="BZ108" s="68"/>
      <c r="CA108" s="68"/>
      <c r="CB108" s="68"/>
      <c r="CC108" s="68"/>
      <c r="CD108" s="68"/>
      <c r="CE108" s="68"/>
      <c r="CF108" s="68"/>
      <c r="CG108" s="68"/>
      <c r="CH108" s="68"/>
      <c r="CI108" s="68"/>
      <c r="CJ108" s="68"/>
      <c r="CK108" s="68"/>
      <c r="CL108" s="68"/>
      <c r="CM108" s="68"/>
      <c r="CN108" s="68"/>
      <c r="CO108" s="68"/>
      <c r="CP108" s="68"/>
      <c r="CQ108" s="68"/>
      <c r="CR108" s="68"/>
      <c r="CS108" s="68"/>
      <c r="CT108" s="68"/>
      <c r="CU108" s="68"/>
      <c r="CV108" s="68"/>
      <c r="CW108" s="68"/>
      <c r="CX108" s="68"/>
      <c r="CY108" s="68"/>
      <c r="CZ108" s="68"/>
      <c r="DA108" s="68"/>
      <c r="DB108" s="68"/>
      <c r="DC108" s="68"/>
      <c r="DD108" s="68"/>
      <c r="DE108" s="68"/>
      <c r="DF108" s="68"/>
      <c r="DG108" s="68"/>
      <c r="DH108" s="68"/>
      <c r="DI108" s="68"/>
      <c r="DJ108" s="68"/>
      <c r="DK108" s="68"/>
      <c r="DL108" s="68"/>
      <c r="DM108" s="68"/>
      <c r="DN108" s="68"/>
      <c r="DO108" s="68"/>
      <c r="DP108" s="68"/>
      <c r="DQ108" s="68"/>
      <c r="DR108" s="68"/>
      <c r="DS108" s="68"/>
      <c r="DT108" s="68"/>
      <c r="DU108" s="68"/>
      <c r="DV108" s="68"/>
      <c r="DW108" s="68"/>
      <c r="DX108" s="68"/>
      <c r="DY108" s="68"/>
      <c r="DZ108" s="68"/>
      <c r="EA108" s="68"/>
      <c r="EB108" s="68"/>
      <c r="EC108" s="68"/>
      <c r="ED108" s="68"/>
      <c r="EE108" s="68"/>
      <c r="EF108" s="68"/>
      <c r="EG108" s="68"/>
      <c r="EH108" s="68"/>
      <c r="EI108" s="68"/>
      <c r="EJ108" s="68"/>
      <c r="EK108" s="68"/>
      <c r="EL108" s="68"/>
      <c r="EM108" s="68"/>
      <c r="EN108" s="68"/>
      <c r="EO108" s="68"/>
      <c r="EP108" s="68"/>
      <c r="EQ108" s="68"/>
      <c r="ER108" s="68"/>
      <c r="ES108" s="68"/>
      <c r="ET108" s="68"/>
      <c r="EU108" s="68"/>
      <c r="EV108" s="68"/>
      <c r="EW108" s="68"/>
      <c r="EX108" s="68"/>
      <c r="EY108" s="68"/>
      <c r="EZ108" s="68"/>
      <c r="FA108" s="68"/>
      <c r="FB108" s="68"/>
      <c r="FC108" s="68"/>
      <c r="FD108" s="68"/>
      <c r="FE108" s="68"/>
      <c r="FF108" s="68"/>
      <c r="FG108" s="68"/>
      <c r="FH108" s="68"/>
      <c r="FI108" s="68"/>
      <c r="FJ108" s="68"/>
      <c r="FK108" s="68"/>
      <c r="FL108" s="68"/>
      <c r="FM108" s="68"/>
      <c r="FN108" s="68"/>
      <c r="FO108" s="68"/>
      <c r="FP108" s="68"/>
      <c r="FQ108" s="68"/>
      <c r="FR108" s="68"/>
      <c r="FS108" s="68"/>
      <c r="FT108" s="68"/>
      <c r="FU108" s="68"/>
      <c r="FV108" s="68"/>
      <c r="FW108" s="68"/>
      <c r="FX108" s="68"/>
      <c r="FY108" s="68"/>
      <c r="FZ108" s="68"/>
      <c r="GA108" s="68"/>
      <c r="GB108" s="68"/>
      <c r="GC108" s="68"/>
      <c r="GD108" s="68"/>
      <c r="GE108" s="68"/>
      <c r="GF108" s="68"/>
      <c r="GG108" s="68"/>
      <c r="GH108" s="68"/>
      <c r="GI108" s="68"/>
      <c r="GJ108" s="68"/>
      <c r="GK108" s="68"/>
      <c r="GL108" s="68"/>
      <c r="GM108" s="68"/>
      <c r="GN108" s="68"/>
      <c r="GO108" s="68"/>
      <c r="GP108" s="68"/>
      <c r="GQ108" s="68"/>
      <c r="GR108" s="68"/>
      <c r="GS108" s="68"/>
      <c r="GT108" s="68"/>
      <c r="GU108" s="68"/>
      <c r="GV108" s="68"/>
      <c r="GW108" s="68"/>
      <c r="GX108" s="68"/>
      <c r="GY108" s="68"/>
      <c r="GZ108" s="68"/>
      <c r="HA108" s="68"/>
      <c r="HB108" s="68"/>
      <c r="HC108" s="68"/>
      <c r="HD108" s="68"/>
      <c r="HE108" s="68"/>
      <c r="HF108" s="68"/>
      <c r="HG108" s="68"/>
      <c r="HH108" s="68"/>
      <c r="HI108" s="68"/>
      <c r="HJ108" s="68"/>
      <c r="HK108" s="68"/>
      <c r="HL108" s="68"/>
      <c r="HM108" s="68"/>
      <c r="HN108" s="68"/>
      <c r="HO108" s="68"/>
      <c r="HP108" s="68"/>
      <c r="HQ108" s="68"/>
      <c r="HR108" s="68"/>
      <c r="HS108" s="68"/>
      <c r="HT108" s="68"/>
      <c r="HU108" s="68"/>
      <c r="HV108" s="68"/>
      <c r="HW108" s="68"/>
      <c r="HX108" s="68"/>
      <c r="HY108" s="68"/>
      <c r="HZ108" s="68"/>
      <c r="IA108" s="68"/>
      <c r="IB108" s="68"/>
      <c r="IC108" s="68"/>
      <c r="ID108" s="68"/>
      <c r="IE108" s="68"/>
      <c r="IF108" s="68"/>
      <c r="IG108" s="68"/>
      <c r="IH108" s="68"/>
      <c r="II108" s="68"/>
      <c r="IJ108" s="68"/>
      <c r="IK108" s="68"/>
      <c r="IL108" s="68"/>
      <c r="IM108" s="68"/>
      <c r="IN108" s="68"/>
      <c r="IO108" s="68"/>
      <c r="IP108" s="68"/>
      <c r="IQ108" s="68"/>
      <c r="IR108" s="68"/>
      <c r="IS108" s="68"/>
      <c r="IT108" s="68"/>
      <c r="IU108" s="68"/>
      <c r="IV108" s="68"/>
      <c r="IW108" s="68"/>
      <c r="IX108" s="68"/>
      <c r="IY108" s="68"/>
      <c r="IZ108" s="68"/>
    </row>
    <row r="109" spans="1:260" ht="15.75" customHeight="1">
      <c r="A109" s="148" t="s">
        <v>43</v>
      </c>
      <c r="B109" s="104"/>
      <c r="C109" s="104"/>
      <c r="D109" s="104"/>
      <c r="E109" s="112"/>
      <c r="F109" s="105" t="str">
        <f>IF(E109="","",VLOOKUP(E109,報名總表及收費!$I$29:$L$140,4))</f>
        <v/>
      </c>
      <c r="G109" s="109"/>
      <c r="H109" s="107" t="str">
        <f t="shared" ca="1" si="30"/>
        <v/>
      </c>
      <c r="I109" s="108"/>
      <c r="J109" s="107" t="str">
        <f t="shared" si="31"/>
        <v/>
      </c>
      <c r="K109" s="71"/>
      <c r="L109" s="71"/>
      <c r="M109" s="71"/>
      <c r="O109" s="68"/>
      <c r="P109" s="68"/>
      <c r="Q109" s="101" t="str">
        <f t="shared" ca="1" si="32"/>
        <v/>
      </c>
      <c r="R109" s="71" t="str">
        <f t="shared" si="33"/>
        <v/>
      </c>
      <c r="S109" s="71" t="str">
        <f t="shared" si="34"/>
        <v/>
      </c>
      <c r="T109" s="63" t="str">
        <f t="shared" si="35"/>
        <v/>
      </c>
      <c r="U109" s="68" t="str">
        <f t="shared" si="36"/>
        <v/>
      </c>
      <c r="V109" s="68"/>
      <c r="W109" s="68"/>
      <c r="X109" s="68"/>
      <c r="Y109" s="68"/>
      <c r="Z109" s="68"/>
      <c r="AA109" s="68"/>
      <c r="AB109" s="68"/>
      <c r="AC109" s="68"/>
      <c r="AD109" s="68"/>
      <c r="AE109" s="68"/>
      <c r="AF109" s="68"/>
      <c r="AG109" s="68"/>
      <c r="AH109" s="68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  <c r="BC109" s="68"/>
      <c r="BD109" s="68"/>
      <c r="BE109" s="68"/>
      <c r="BF109" s="68"/>
      <c r="BG109" s="68"/>
      <c r="BH109" s="68"/>
      <c r="BI109" s="68"/>
      <c r="BJ109" s="68"/>
      <c r="BK109" s="68"/>
      <c r="BL109" s="68"/>
      <c r="BM109" s="68"/>
      <c r="BN109" s="68"/>
      <c r="BO109" s="68"/>
      <c r="BP109" s="68"/>
      <c r="BQ109" s="68"/>
      <c r="BR109" s="68"/>
      <c r="BS109" s="68"/>
      <c r="BT109" s="68"/>
      <c r="BU109" s="68"/>
      <c r="BV109" s="68"/>
      <c r="BW109" s="68"/>
      <c r="BX109" s="68"/>
      <c r="BY109" s="68"/>
      <c r="BZ109" s="68"/>
      <c r="CA109" s="68"/>
      <c r="CB109" s="68"/>
      <c r="CC109" s="68"/>
      <c r="CD109" s="68"/>
      <c r="CE109" s="68"/>
      <c r="CF109" s="68"/>
      <c r="CG109" s="68"/>
      <c r="CH109" s="68"/>
      <c r="CI109" s="68"/>
      <c r="CJ109" s="68"/>
      <c r="CK109" s="68"/>
      <c r="CL109" s="68"/>
      <c r="CM109" s="68"/>
      <c r="CN109" s="68"/>
      <c r="CO109" s="68"/>
      <c r="CP109" s="68"/>
      <c r="CQ109" s="68"/>
      <c r="CR109" s="68"/>
      <c r="CS109" s="68"/>
      <c r="CT109" s="68"/>
      <c r="CU109" s="68"/>
      <c r="CV109" s="68"/>
      <c r="CW109" s="68"/>
      <c r="CX109" s="68"/>
      <c r="CY109" s="68"/>
      <c r="CZ109" s="68"/>
      <c r="DA109" s="68"/>
      <c r="DB109" s="68"/>
      <c r="DC109" s="68"/>
      <c r="DD109" s="68"/>
      <c r="DE109" s="68"/>
      <c r="DF109" s="68"/>
      <c r="DG109" s="68"/>
      <c r="DH109" s="68"/>
      <c r="DI109" s="68"/>
      <c r="DJ109" s="68"/>
      <c r="DK109" s="68"/>
      <c r="DL109" s="68"/>
      <c r="DM109" s="68"/>
      <c r="DN109" s="68"/>
      <c r="DO109" s="68"/>
      <c r="DP109" s="68"/>
      <c r="DQ109" s="68"/>
      <c r="DR109" s="68"/>
      <c r="DS109" s="68"/>
      <c r="DT109" s="68"/>
      <c r="DU109" s="68"/>
      <c r="DV109" s="68"/>
      <c r="DW109" s="68"/>
      <c r="DX109" s="68"/>
      <c r="DY109" s="68"/>
      <c r="DZ109" s="68"/>
      <c r="EA109" s="68"/>
      <c r="EB109" s="68"/>
      <c r="EC109" s="68"/>
      <c r="ED109" s="68"/>
      <c r="EE109" s="68"/>
      <c r="EF109" s="68"/>
      <c r="EG109" s="68"/>
      <c r="EH109" s="68"/>
      <c r="EI109" s="68"/>
      <c r="EJ109" s="68"/>
      <c r="EK109" s="68"/>
      <c r="EL109" s="68"/>
      <c r="EM109" s="68"/>
      <c r="EN109" s="68"/>
      <c r="EO109" s="68"/>
      <c r="EP109" s="68"/>
      <c r="EQ109" s="68"/>
      <c r="ER109" s="68"/>
      <c r="ES109" s="68"/>
      <c r="ET109" s="68"/>
      <c r="EU109" s="68"/>
      <c r="EV109" s="68"/>
      <c r="EW109" s="68"/>
      <c r="EX109" s="68"/>
      <c r="EY109" s="68"/>
      <c r="EZ109" s="68"/>
      <c r="FA109" s="68"/>
      <c r="FB109" s="68"/>
      <c r="FC109" s="68"/>
      <c r="FD109" s="68"/>
      <c r="FE109" s="68"/>
      <c r="FF109" s="68"/>
      <c r="FG109" s="68"/>
      <c r="FH109" s="68"/>
      <c r="FI109" s="68"/>
      <c r="FJ109" s="68"/>
      <c r="FK109" s="68"/>
      <c r="FL109" s="68"/>
      <c r="FM109" s="68"/>
      <c r="FN109" s="68"/>
      <c r="FO109" s="68"/>
      <c r="FP109" s="68"/>
      <c r="FQ109" s="68"/>
      <c r="FR109" s="68"/>
      <c r="FS109" s="68"/>
      <c r="FT109" s="68"/>
      <c r="FU109" s="68"/>
      <c r="FV109" s="68"/>
      <c r="FW109" s="68"/>
      <c r="FX109" s="68"/>
      <c r="FY109" s="68"/>
      <c r="FZ109" s="68"/>
      <c r="GA109" s="68"/>
      <c r="GB109" s="68"/>
      <c r="GC109" s="68"/>
      <c r="GD109" s="68"/>
      <c r="GE109" s="68"/>
      <c r="GF109" s="68"/>
      <c r="GG109" s="68"/>
      <c r="GH109" s="68"/>
      <c r="GI109" s="68"/>
      <c r="GJ109" s="68"/>
      <c r="GK109" s="68"/>
      <c r="GL109" s="68"/>
      <c r="GM109" s="68"/>
      <c r="GN109" s="68"/>
      <c r="GO109" s="68"/>
      <c r="GP109" s="68"/>
      <c r="GQ109" s="68"/>
      <c r="GR109" s="68"/>
      <c r="GS109" s="68"/>
      <c r="GT109" s="68"/>
      <c r="GU109" s="68"/>
      <c r="GV109" s="68"/>
      <c r="GW109" s="68"/>
      <c r="GX109" s="68"/>
      <c r="GY109" s="68"/>
      <c r="GZ109" s="68"/>
      <c r="HA109" s="68"/>
      <c r="HB109" s="68"/>
      <c r="HC109" s="68"/>
      <c r="HD109" s="68"/>
      <c r="HE109" s="68"/>
      <c r="HF109" s="68"/>
      <c r="HG109" s="68"/>
      <c r="HH109" s="68"/>
      <c r="HI109" s="68"/>
      <c r="HJ109" s="68"/>
      <c r="HK109" s="68"/>
      <c r="HL109" s="68"/>
      <c r="HM109" s="68"/>
      <c r="HN109" s="68"/>
      <c r="HO109" s="68"/>
      <c r="HP109" s="68"/>
      <c r="HQ109" s="68"/>
      <c r="HR109" s="68"/>
      <c r="HS109" s="68"/>
      <c r="HT109" s="68"/>
      <c r="HU109" s="68"/>
      <c r="HV109" s="68"/>
      <c r="HW109" s="68"/>
      <c r="HX109" s="68"/>
      <c r="HY109" s="68"/>
      <c r="HZ109" s="68"/>
      <c r="IA109" s="68"/>
      <c r="IB109" s="68"/>
      <c r="IC109" s="68"/>
      <c r="ID109" s="68"/>
      <c r="IE109" s="68"/>
      <c r="IF109" s="68"/>
      <c r="IG109" s="68"/>
      <c r="IH109" s="68"/>
      <c r="II109" s="68"/>
      <c r="IJ109" s="68"/>
      <c r="IK109" s="68"/>
      <c r="IL109" s="68"/>
      <c r="IM109" s="68"/>
      <c r="IN109" s="68"/>
      <c r="IO109" s="68"/>
      <c r="IP109" s="68"/>
      <c r="IQ109" s="68"/>
      <c r="IR109" s="68"/>
      <c r="IS109" s="68"/>
      <c r="IT109" s="68"/>
      <c r="IU109" s="68"/>
      <c r="IV109" s="68"/>
      <c r="IW109" s="68"/>
      <c r="IX109" s="68"/>
      <c r="IY109" s="68"/>
      <c r="IZ109" s="68"/>
    </row>
    <row r="110" spans="1:260" ht="15.75" customHeight="1">
      <c r="A110" s="148"/>
      <c r="B110" s="103" t="str">
        <f t="shared" ref="B110:D112" si="41">IF(B109=0,"",B109)</f>
        <v/>
      </c>
      <c r="C110" s="103" t="str">
        <f t="shared" si="41"/>
        <v/>
      </c>
      <c r="D110" s="103" t="str">
        <f t="shared" si="41"/>
        <v/>
      </c>
      <c r="E110" s="112"/>
      <c r="F110" s="105" t="str">
        <f>IF(E110="","",VLOOKUP(E110,報名總表及收費!$I$29:$L$140,4))</f>
        <v/>
      </c>
      <c r="G110" s="109"/>
      <c r="H110" s="107" t="str">
        <f t="shared" ca="1" si="30"/>
        <v/>
      </c>
      <c r="I110" s="108"/>
      <c r="J110" s="107" t="str">
        <f t="shared" si="31"/>
        <v/>
      </c>
      <c r="K110" s="71"/>
      <c r="L110" s="71"/>
      <c r="M110" s="71"/>
      <c r="O110" s="68"/>
      <c r="P110" s="68"/>
      <c r="Q110" s="101" t="str">
        <f t="shared" ca="1" si="32"/>
        <v/>
      </c>
      <c r="R110" s="71" t="str">
        <f t="shared" si="33"/>
        <v/>
      </c>
      <c r="S110" s="71" t="e">
        <f t="shared" si="34"/>
        <v>#N/A</v>
      </c>
      <c r="T110" s="63" t="str">
        <f t="shared" si="35"/>
        <v/>
      </c>
      <c r="U110" s="68" t="e">
        <f t="shared" si="36"/>
        <v>#N/A</v>
      </c>
      <c r="V110" s="68"/>
      <c r="W110" s="68"/>
      <c r="X110" s="68"/>
      <c r="Y110" s="68"/>
      <c r="Z110" s="68"/>
      <c r="AA110" s="68"/>
      <c r="AB110" s="68"/>
      <c r="AC110" s="68"/>
      <c r="AD110" s="68"/>
      <c r="AE110" s="68"/>
      <c r="AF110" s="68"/>
      <c r="AG110" s="68"/>
      <c r="AH110" s="68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  <c r="BC110" s="68"/>
      <c r="BD110" s="68"/>
      <c r="BE110" s="68"/>
      <c r="BF110" s="68"/>
      <c r="BG110" s="68"/>
      <c r="BH110" s="68"/>
      <c r="BI110" s="68"/>
      <c r="BJ110" s="68"/>
      <c r="BK110" s="68"/>
      <c r="BL110" s="68"/>
      <c r="BM110" s="68"/>
      <c r="BN110" s="68"/>
      <c r="BO110" s="68"/>
      <c r="BP110" s="68"/>
      <c r="BQ110" s="68"/>
      <c r="BR110" s="68"/>
      <c r="BS110" s="68"/>
      <c r="BT110" s="68"/>
      <c r="BU110" s="68"/>
      <c r="BV110" s="68"/>
      <c r="BW110" s="68"/>
      <c r="BX110" s="68"/>
      <c r="BY110" s="68"/>
      <c r="BZ110" s="68"/>
      <c r="CA110" s="68"/>
      <c r="CB110" s="68"/>
      <c r="CC110" s="68"/>
      <c r="CD110" s="68"/>
      <c r="CE110" s="68"/>
      <c r="CF110" s="68"/>
      <c r="CG110" s="68"/>
      <c r="CH110" s="68"/>
      <c r="CI110" s="68"/>
      <c r="CJ110" s="68"/>
      <c r="CK110" s="68"/>
      <c r="CL110" s="68"/>
      <c r="CM110" s="68"/>
      <c r="CN110" s="68"/>
      <c r="CO110" s="68"/>
      <c r="CP110" s="68"/>
      <c r="CQ110" s="68"/>
      <c r="CR110" s="68"/>
      <c r="CS110" s="68"/>
      <c r="CT110" s="68"/>
      <c r="CU110" s="68"/>
      <c r="CV110" s="68"/>
      <c r="CW110" s="68"/>
      <c r="CX110" s="68"/>
      <c r="CY110" s="68"/>
      <c r="CZ110" s="68"/>
      <c r="DA110" s="68"/>
      <c r="DB110" s="68"/>
      <c r="DC110" s="68"/>
      <c r="DD110" s="68"/>
      <c r="DE110" s="68"/>
      <c r="DF110" s="68"/>
      <c r="DG110" s="68"/>
      <c r="DH110" s="68"/>
      <c r="DI110" s="68"/>
      <c r="DJ110" s="68"/>
      <c r="DK110" s="68"/>
      <c r="DL110" s="68"/>
      <c r="DM110" s="68"/>
      <c r="DN110" s="68"/>
      <c r="DO110" s="68"/>
      <c r="DP110" s="68"/>
      <c r="DQ110" s="68"/>
      <c r="DR110" s="68"/>
      <c r="DS110" s="68"/>
      <c r="DT110" s="68"/>
      <c r="DU110" s="68"/>
      <c r="DV110" s="68"/>
      <c r="DW110" s="68"/>
      <c r="DX110" s="68"/>
      <c r="DY110" s="68"/>
      <c r="DZ110" s="68"/>
      <c r="EA110" s="68"/>
      <c r="EB110" s="68"/>
      <c r="EC110" s="68"/>
      <c r="ED110" s="68"/>
      <c r="EE110" s="68"/>
      <c r="EF110" s="68"/>
      <c r="EG110" s="68"/>
      <c r="EH110" s="68"/>
      <c r="EI110" s="68"/>
      <c r="EJ110" s="68"/>
      <c r="EK110" s="68"/>
      <c r="EL110" s="68"/>
      <c r="EM110" s="68"/>
      <c r="EN110" s="68"/>
      <c r="EO110" s="68"/>
      <c r="EP110" s="68"/>
      <c r="EQ110" s="68"/>
      <c r="ER110" s="68"/>
      <c r="ES110" s="68"/>
      <c r="ET110" s="68"/>
      <c r="EU110" s="68"/>
      <c r="EV110" s="68"/>
      <c r="EW110" s="68"/>
      <c r="EX110" s="68"/>
      <c r="EY110" s="68"/>
      <c r="EZ110" s="68"/>
      <c r="FA110" s="68"/>
      <c r="FB110" s="68"/>
      <c r="FC110" s="68"/>
      <c r="FD110" s="68"/>
      <c r="FE110" s="68"/>
      <c r="FF110" s="68"/>
      <c r="FG110" s="68"/>
      <c r="FH110" s="68"/>
      <c r="FI110" s="68"/>
      <c r="FJ110" s="68"/>
      <c r="FK110" s="68"/>
      <c r="FL110" s="68"/>
      <c r="FM110" s="68"/>
      <c r="FN110" s="68"/>
      <c r="FO110" s="68"/>
      <c r="FP110" s="68"/>
      <c r="FQ110" s="68"/>
      <c r="FR110" s="68"/>
      <c r="FS110" s="68"/>
      <c r="FT110" s="68"/>
      <c r="FU110" s="68"/>
      <c r="FV110" s="68"/>
      <c r="FW110" s="68"/>
      <c r="FX110" s="68"/>
      <c r="FY110" s="68"/>
      <c r="FZ110" s="68"/>
      <c r="GA110" s="68"/>
      <c r="GB110" s="68"/>
      <c r="GC110" s="68"/>
      <c r="GD110" s="68"/>
      <c r="GE110" s="68"/>
      <c r="GF110" s="68"/>
      <c r="GG110" s="68"/>
      <c r="GH110" s="68"/>
      <c r="GI110" s="68"/>
      <c r="GJ110" s="68"/>
      <c r="GK110" s="68"/>
      <c r="GL110" s="68"/>
      <c r="GM110" s="68"/>
      <c r="GN110" s="68"/>
      <c r="GO110" s="68"/>
      <c r="GP110" s="68"/>
      <c r="GQ110" s="68"/>
      <c r="GR110" s="68"/>
      <c r="GS110" s="68"/>
      <c r="GT110" s="68"/>
      <c r="GU110" s="68"/>
      <c r="GV110" s="68"/>
      <c r="GW110" s="68"/>
      <c r="GX110" s="68"/>
      <c r="GY110" s="68"/>
      <c r="GZ110" s="68"/>
      <c r="HA110" s="68"/>
      <c r="HB110" s="68"/>
      <c r="HC110" s="68"/>
      <c r="HD110" s="68"/>
      <c r="HE110" s="68"/>
      <c r="HF110" s="68"/>
      <c r="HG110" s="68"/>
      <c r="HH110" s="68"/>
      <c r="HI110" s="68"/>
      <c r="HJ110" s="68"/>
      <c r="HK110" s="68"/>
      <c r="HL110" s="68"/>
      <c r="HM110" s="68"/>
      <c r="HN110" s="68"/>
      <c r="HO110" s="68"/>
      <c r="HP110" s="68"/>
      <c r="HQ110" s="68"/>
      <c r="HR110" s="68"/>
      <c r="HS110" s="68"/>
      <c r="HT110" s="68"/>
      <c r="HU110" s="68"/>
      <c r="HV110" s="68"/>
      <c r="HW110" s="68"/>
      <c r="HX110" s="68"/>
      <c r="HY110" s="68"/>
      <c r="HZ110" s="68"/>
      <c r="IA110" s="68"/>
      <c r="IB110" s="68"/>
      <c r="IC110" s="68"/>
      <c r="ID110" s="68"/>
      <c r="IE110" s="68"/>
      <c r="IF110" s="68"/>
      <c r="IG110" s="68"/>
      <c r="IH110" s="68"/>
      <c r="II110" s="68"/>
      <c r="IJ110" s="68"/>
      <c r="IK110" s="68"/>
      <c r="IL110" s="68"/>
      <c r="IM110" s="68"/>
      <c r="IN110" s="68"/>
      <c r="IO110" s="68"/>
      <c r="IP110" s="68"/>
      <c r="IQ110" s="68"/>
      <c r="IR110" s="68"/>
      <c r="IS110" s="68"/>
      <c r="IT110" s="68"/>
      <c r="IU110" s="68"/>
      <c r="IV110" s="68"/>
      <c r="IW110" s="68"/>
      <c r="IX110" s="68"/>
      <c r="IY110" s="68"/>
      <c r="IZ110" s="68"/>
    </row>
    <row r="111" spans="1:260" ht="15.75" customHeight="1">
      <c r="A111" s="148"/>
      <c r="B111" s="103" t="str">
        <f t="shared" si="41"/>
        <v/>
      </c>
      <c r="C111" s="103" t="str">
        <f t="shared" si="41"/>
        <v/>
      </c>
      <c r="D111" s="103" t="str">
        <f t="shared" si="41"/>
        <v/>
      </c>
      <c r="E111" s="112"/>
      <c r="F111" s="105" t="str">
        <f>IF(E111="","",VLOOKUP(E111,報名總表及收費!$I$29:$L$140,4))</f>
        <v/>
      </c>
      <c r="G111" s="109"/>
      <c r="H111" s="107" t="str">
        <f t="shared" ca="1" si="30"/>
        <v/>
      </c>
      <c r="I111" s="108"/>
      <c r="J111" s="107" t="str">
        <f t="shared" si="31"/>
        <v/>
      </c>
      <c r="K111" s="71"/>
      <c r="L111" s="71"/>
      <c r="M111" s="71"/>
      <c r="O111" s="68"/>
      <c r="P111" s="68"/>
      <c r="Q111" s="101" t="str">
        <f t="shared" ca="1" si="32"/>
        <v/>
      </c>
      <c r="R111" s="71" t="str">
        <f t="shared" si="33"/>
        <v/>
      </c>
      <c r="S111" s="71" t="e">
        <f t="shared" si="34"/>
        <v>#N/A</v>
      </c>
      <c r="T111" s="63" t="str">
        <f t="shared" si="35"/>
        <v/>
      </c>
      <c r="U111" s="68" t="e">
        <f t="shared" si="36"/>
        <v>#N/A</v>
      </c>
      <c r="V111" s="68"/>
      <c r="W111" s="68"/>
      <c r="X111" s="68"/>
      <c r="Y111" s="68"/>
      <c r="Z111" s="68"/>
      <c r="AA111" s="68"/>
      <c r="AB111" s="68"/>
      <c r="AC111" s="68"/>
      <c r="AD111" s="68"/>
      <c r="AE111" s="68"/>
      <c r="AF111" s="68"/>
      <c r="AG111" s="68"/>
      <c r="AH111" s="68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  <c r="BB111" s="68"/>
      <c r="BC111" s="68"/>
      <c r="BD111" s="68"/>
      <c r="BE111" s="68"/>
      <c r="BF111" s="68"/>
      <c r="BG111" s="68"/>
      <c r="BH111" s="68"/>
      <c r="BI111" s="68"/>
      <c r="BJ111" s="68"/>
      <c r="BK111" s="68"/>
      <c r="BL111" s="68"/>
      <c r="BM111" s="68"/>
      <c r="BN111" s="68"/>
      <c r="BO111" s="68"/>
      <c r="BP111" s="68"/>
      <c r="BQ111" s="68"/>
      <c r="BR111" s="68"/>
      <c r="BS111" s="68"/>
      <c r="BT111" s="68"/>
      <c r="BU111" s="68"/>
      <c r="BV111" s="68"/>
      <c r="BW111" s="68"/>
      <c r="BX111" s="68"/>
      <c r="BY111" s="68"/>
      <c r="BZ111" s="68"/>
      <c r="CA111" s="68"/>
      <c r="CB111" s="68"/>
      <c r="CC111" s="68"/>
      <c r="CD111" s="68"/>
      <c r="CE111" s="68"/>
      <c r="CF111" s="68"/>
      <c r="CG111" s="68"/>
      <c r="CH111" s="68"/>
      <c r="CI111" s="68"/>
      <c r="CJ111" s="68"/>
      <c r="CK111" s="68"/>
      <c r="CL111" s="68"/>
      <c r="CM111" s="68"/>
      <c r="CN111" s="68"/>
      <c r="CO111" s="68"/>
      <c r="CP111" s="68"/>
      <c r="CQ111" s="68"/>
      <c r="CR111" s="68"/>
      <c r="CS111" s="68"/>
      <c r="CT111" s="68"/>
      <c r="CU111" s="68"/>
      <c r="CV111" s="68"/>
      <c r="CW111" s="68"/>
      <c r="CX111" s="68"/>
      <c r="CY111" s="68"/>
      <c r="CZ111" s="68"/>
      <c r="DA111" s="68"/>
      <c r="DB111" s="68"/>
      <c r="DC111" s="68"/>
      <c r="DD111" s="68"/>
      <c r="DE111" s="68"/>
      <c r="DF111" s="68"/>
      <c r="DG111" s="68"/>
      <c r="DH111" s="68"/>
      <c r="DI111" s="68"/>
      <c r="DJ111" s="68"/>
      <c r="DK111" s="68"/>
      <c r="DL111" s="68"/>
      <c r="DM111" s="68"/>
      <c r="DN111" s="68"/>
      <c r="DO111" s="68"/>
      <c r="DP111" s="68"/>
      <c r="DQ111" s="68"/>
      <c r="DR111" s="68"/>
      <c r="DS111" s="68"/>
      <c r="DT111" s="68"/>
      <c r="DU111" s="68"/>
      <c r="DV111" s="68"/>
      <c r="DW111" s="68"/>
      <c r="DX111" s="68"/>
      <c r="DY111" s="68"/>
      <c r="DZ111" s="68"/>
      <c r="EA111" s="68"/>
      <c r="EB111" s="68"/>
      <c r="EC111" s="68"/>
      <c r="ED111" s="68"/>
      <c r="EE111" s="68"/>
      <c r="EF111" s="68"/>
      <c r="EG111" s="68"/>
      <c r="EH111" s="68"/>
      <c r="EI111" s="68"/>
      <c r="EJ111" s="68"/>
      <c r="EK111" s="68"/>
      <c r="EL111" s="68"/>
      <c r="EM111" s="68"/>
      <c r="EN111" s="68"/>
      <c r="EO111" s="68"/>
      <c r="EP111" s="68"/>
      <c r="EQ111" s="68"/>
      <c r="ER111" s="68"/>
      <c r="ES111" s="68"/>
      <c r="ET111" s="68"/>
      <c r="EU111" s="68"/>
      <c r="EV111" s="68"/>
      <c r="EW111" s="68"/>
      <c r="EX111" s="68"/>
      <c r="EY111" s="68"/>
      <c r="EZ111" s="68"/>
      <c r="FA111" s="68"/>
      <c r="FB111" s="68"/>
      <c r="FC111" s="68"/>
      <c r="FD111" s="68"/>
      <c r="FE111" s="68"/>
      <c r="FF111" s="68"/>
      <c r="FG111" s="68"/>
      <c r="FH111" s="68"/>
      <c r="FI111" s="68"/>
      <c r="FJ111" s="68"/>
      <c r="FK111" s="68"/>
      <c r="FL111" s="68"/>
      <c r="FM111" s="68"/>
      <c r="FN111" s="68"/>
      <c r="FO111" s="68"/>
      <c r="FP111" s="68"/>
      <c r="FQ111" s="68"/>
      <c r="FR111" s="68"/>
      <c r="FS111" s="68"/>
      <c r="FT111" s="68"/>
      <c r="FU111" s="68"/>
      <c r="FV111" s="68"/>
      <c r="FW111" s="68"/>
      <c r="FX111" s="68"/>
      <c r="FY111" s="68"/>
      <c r="FZ111" s="68"/>
      <c r="GA111" s="68"/>
      <c r="GB111" s="68"/>
      <c r="GC111" s="68"/>
      <c r="GD111" s="68"/>
      <c r="GE111" s="68"/>
      <c r="GF111" s="68"/>
      <c r="GG111" s="68"/>
      <c r="GH111" s="68"/>
      <c r="GI111" s="68"/>
      <c r="GJ111" s="68"/>
      <c r="GK111" s="68"/>
      <c r="GL111" s="68"/>
      <c r="GM111" s="68"/>
      <c r="GN111" s="68"/>
      <c r="GO111" s="68"/>
      <c r="GP111" s="68"/>
      <c r="GQ111" s="68"/>
      <c r="GR111" s="68"/>
      <c r="GS111" s="68"/>
      <c r="GT111" s="68"/>
      <c r="GU111" s="68"/>
      <c r="GV111" s="68"/>
      <c r="GW111" s="68"/>
      <c r="GX111" s="68"/>
      <c r="GY111" s="68"/>
      <c r="GZ111" s="68"/>
      <c r="HA111" s="68"/>
      <c r="HB111" s="68"/>
      <c r="HC111" s="68"/>
      <c r="HD111" s="68"/>
      <c r="HE111" s="68"/>
      <c r="HF111" s="68"/>
      <c r="HG111" s="68"/>
      <c r="HH111" s="68"/>
      <c r="HI111" s="68"/>
      <c r="HJ111" s="68"/>
      <c r="HK111" s="68"/>
      <c r="HL111" s="68"/>
      <c r="HM111" s="68"/>
      <c r="HN111" s="68"/>
      <c r="HO111" s="68"/>
      <c r="HP111" s="68"/>
      <c r="HQ111" s="68"/>
      <c r="HR111" s="68"/>
      <c r="HS111" s="68"/>
      <c r="HT111" s="68"/>
      <c r="HU111" s="68"/>
      <c r="HV111" s="68"/>
      <c r="HW111" s="68"/>
      <c r="HX111" s="68"/>
      <c r="HY111" s="68"/>
      <c r="HZ111" s="68"/>
      <c r="IA111" s="68"/>
      <c r="IB111" s="68"/>
      <c r="IC111" s="68"/>
      <c r="ID111" s="68"/>
      <c r="IE111" s="68"/>
      <c r="IF111" s="68"/>
      <c r="IG111" s="68"/>
      <c r="IH111" s="68"/>
      <c r="II111" s="68"/>
      <c r="IJ111" s="68"/>
      <c r="IK111" s="68"/>
      <c r="IL111" s="68"/>
      <c r="IM111" s="68"/>
      <c r="IN111" s="68"/>
      <c r="IO111" s="68"/>
      <c r="IP111" s="68"/>
      <c r="IQ111" s="68"/>
      <c r="IR111" s="68"/>
      <c r="IS111" s="68"/>
      <c r="IT111" s="68"/>
      <c r="IU111" s="68"/>
      <c r="IV111" s="68"/>
      <c r="IW111" s="68"/>
      <c r="IX111" s="68"/>
      <c r="IY111" s="68"/>
      <c r="IZ111" s="68"/>
    </row>
    <row r="112" spans="1:260" ht="15.75" customHeight="1">
      <c r="A112" s="148"/>
      <c r="B112" s="103" t="str">
        <f t="shared" si="41"/>
        <v/>
      </c>
      <c r="C112" s="103" t="str">
        <f t="shared" si="41"/>
        <v/>
      </c>
      <c r="D112" s="103" t="str">
        <f t="shared" si="41"/>
        <v/>
      </c>
      <c r="E112" s="112"/>
      <c r="F112" s="105" t="str">
        <f>IF(E112="","",VLOOKUP(E112,報名總表及收費!$I$29:$L$140,4))</f>
        <v/>
      </c>
      <c r="G112" s="109"/>
      <c r="H112" s="107" t="str">
        <f t="shared" ca="1" si="30"/>
        <v/>
      </c>
      <c r="I112" s="108"/>
      <c r="J112" s="107" t="str">
        <f t="shared" si="31"/>
        <v/>
      </c>
      <c r="K112" s="71"/>
      <c r="L112" s="71"/>
      <c r="M112" s="71"/>
      <c r="O112" s="68"/>
      <c r="P112" s="68"/>
      <c r="Q112" s="101" t="str">
        <f t="shared" ca="1" si="32"/>
        <v/>
      </c>
      <c r="R112" s="71" t="str">
        <f t="shared" si="33"/>
        <v/>
      </c>
      <c r="S112" s="71" t="e">
        <f t="shared" si="34"/>
        <v>#N/A</v>
      </c>
      <c r="T112" s="63" t="str">
        <f t="shared" si="35"/>
        <v/>
      </c>
      <c r="U112" s="68" t="e">
        <f t="shared" si="36"/>
        <v>#N/A</v>
      </c>
      <c r="V112" s="68"/>
      <c r="W112" s="68"/>
      <c r="X112" s="68"/>
      <c r="Y112" s="68"/>
      <c r="Z112" s="68"/>
      <c r="AA112" s="68"/>
      <c r="AB112" s="68"/>
      <c r="AC112" s="68"/>
      <c r="AD112" s="68"/>
      <c r="AE112" s="68"/>
      <c r="AF112" s="68"/>
      <c r="AG112" s="68"/>
      <c r="AH112" s="68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  <c r="BB112" s="68"/>
      <c r="BC112" s="68"/>
      <c r="BD112" s="68"/>
      <c r="BE112" s="68"/>
      <c r="BF112" s="68"/>
      <c r="BG112" s="68"/>
      <c r="BH112" s="68"/>
      <c r="BI112" s="68"/>
      <c r="BJ112" s="68"/>
      <c r="BK112" s="68"/>
      <c r="BL112" s="68"/>
      <c r="BM112" s="68"/>
      <c r="BN112" s="68"/>
      <c r="BO112" s="68"/>
      <c r="BP112" s="68"/>
      <c r="BQ112" s="68"/>
      <c r="BR112" s="68"/>
      <c r="BS112" s="68"/>
      <c r="BT112" s="68"/>
      <c r="BU112" s="68"/>
      <c r="BV112" s="68"/>
      <c r="BW112" s="68"/>
      <c r="BX112" s="68"/>
      <c r="BY112" s="68"/>
      <c r="BZ112" s="68"/>
      <c r="CA112" s="68"/>
      <c r="CB112" s="68"/>
      <c r="CC112" s="68"/>
      <c r="CD112" s="68"/>
      <c r="CE112" s="68"/>
      <c r="CF112" s="68"/>
      <c r="CG112" s="68"/>
      <c r="CH112" s="68"/>
      <c r="CI112" s="68"/>
      <c r="CJ112" s="68"/>
      <c r="CK112" s="68"/>
      <c r="CL112" s="68"/>
      <c r="CM112" s="68"/>
      <c r="CN112" s="68"/>
      <c r="CO112" s="68"/>
      <c r="CP112" s="68"/>
      <c r="CQ112" s="68"/>
      <c r="CR112" s="68"/>
      <c r="CS112" s="68"/>
      <c r="CT112" s="68"/>
      <c r="CU112" s="68"/>
      <c r="CV112" s="68"/>
      <c r="CW112" s="68"/>
      <c r="CX112" s="68"/>
      <c r="CY112" s="68"/>
      <c r="CZ112" s="68"/>
      <c r="DA112" s="68"/>
      <c r="DB112" s="68"/>
      <c r="DC112" s="68"/>
      <c r="DD112" s="68"/>
      <c r="DE112" s="68"/>
      <c r="DF112" s="68"/>
      <c r="DG112" s="68"/>
      <c r="DH112" s="68"/>
      <c r="DI112" s="68"/>
      <c r="DJ112" s="68"/>
      <c r="DK112" s="68"/>
      <c r="DL112" s="68"/>
      <c r="DM112" s="68"/>
      <c r="DN112" s="68"/>
      <c r="DO112" s="68"/>
      <c r="DP112" s="68"/>
      <c r="DQ112" s="68"/>
      <c r="DR112" s="68"/>
      <c r="DS112" s="68"/>
      <c r="DT112" s="68"/>
      <c r="DU112" s="68"/>
      <c r="DV112" s="68"/>
      <c r="DW112" s="68"/>
      <c r="DX112" s="68"/>
      <c r="DY112" s="68"/>
      <c r="DZ112" s="68"/>
      <c r="EA112" s="68"/>
      <c r="EB112" s="68"/>
      <c r="EC112" s="68"/>
      <c r="ED112" s="68"/>
      <c r="EE112" s="68"/>
      <c r="EF112" s="68"/>
      <c r="EG112" s="68"/>
      <c r="EH112" s="68"/>
      <c r="EI112" s="68"/>
      <c r="EJ112" s="68"/>
      <c r="EK112" s="68"/>
      <c r="EL112" s="68"/>
      <c r="EM112" s="68"/>
      <c r="EN112" s="68"/>
      <c r="EO112" s="68"/>
      <c r="EP112" s="68"/>
      <c r="EQ112" s="68"/>
      <c r="ER112" s="68"/>
      <c r="ES112" s="68"/>
      <c r="ET112" s="68"/>
      <c r="EU112" s="68"/>
      <c r="EV112" s="68"/>
      <c r="EW112" s="68"/>
      <c r="EX112" s="68"/>
      <c r="EY112" s="68"/>
      <c r="EZ112" s="68"/>
      <c r="FA112" s="68"/>
      <c r="FB112" s="68"/>
      <c r="FC112" s="68"/>
      <c r="FD112" s="68"/>
      <c r="FE112" s="68"/>
      <c r="FF112" s="68"/>
      <c r="FG112" s="68"/>
      <c r="FH112" s="68"/>
      <c r="FI112" s="68"/>
      <c r="FJ112" s="68"/>
      <c r="FK112" s="68"/>
      <c r="FL112" s="68"/>
      <c r="FM112" s="68"/>
      <c r="FN112" s="68"/>
      <c r="FO112" s="68"/>
      <c r="FP112" s="68"/>
      <c r="FQ112" s="68"/>
      <c r="FR112" s="68"/>
      <c r="FS112" s="68"/>
      <c r="FT112" s="68"/>
      <c r="FU112" s="68"/>
      <c r="FV112" s="68"/>
      <c r="FW112" s="68"/>
      <c r="FX112" s="68"/>
      <c r="FY112" s="68"/>
      <c r="FZ112" s="68"/>
      <c r="GA112" s="68"/>
      <c r="GB112" s="68"/>
      <c r="GC112" s="68"/>
      <c r="GD112" s="68"/>
      <c r="GE112" s="68"/>
      <c r="GF112" s="68"/>
      <c r="GG112" s="68"/>
      <c r="GH112" s="68"/>
      <c r="GI112" s="68"/>
      <c r="GJ112" s="68"/>
      <c r="GK112" s="68"/>
      <c r="GL112" s="68"/>
      <c r="GM112" s="68"/>
      <c r="GN112" s="68"/>
      <c r="GO112" s="68"/>
      <c r="GP112" s="68"/>
      <c r="GQ112" s="68"/>
      <c r="GR112" s="68"/>
      <c r="GS112" s="68"/>
      <c r="GT112" s="68"/>
      <c r="GU112" s="68"/>
      <c r="GV112" s="68"/>
      <c r="GW112" s="68"/>
      <c r="GX112" s="68"/>
      <c r="GY112" s="68"/>
      <c r="GZ112" s="68"/>
      <c r="HA112" s="68"/>
      <c r="HB112" s="68"/>
      <c r="HC112" s="68"/>
      <c r="HD112" s="68"/>
      <c r="HE112" s="68"/>
      <c r="HF112" s="68"/>
      <c r="HG112" s="68"/>
      <c r="HH112" s="68"/>
      <c r="HI112" s="68"/>
      <c r="HJ112" s="68"/>
      <c r="HK112" s="68"/>
      <c r="HL112" s="68"/>
      <c r="HM112" s="68"/>
      <c r="HN112" s="68"/>
      <c r="HO112" s="68"/>
      <c r="HP112" s="68"/>
      <c r="HQ112" s="68"/>
      <c r="HR112" s="68"/>
      <c r="HS112" s="68"/>
      <c r="HT112" s="68"/>
      <c r="HU112" s="68"/>
      <c r="HV112" s="68"/>
      <c r="HW112" s="68"/>
      <c r="HX112" s="68"/>
      <c r="HY112" s="68"/>
      <c r="HZ112" s="68"/>
      <c r="IA112" s="68"/>
      <c r="IB112" s="68"/>
      <c r="IC112" s="68"/>
      <c r="ID112" s="68"/>
      <c r="IE112" s="68"/>
      <c r="IF112" s="68"/>
      <c r="IG112" s="68"/>
      <c r="IH112" s="68"/>
      <c r="II112" s="68"/>
      <c r="IJ112" s="68"/>
      <c r="IK112" s="68"/>
      <c r="IL112" s="68"/>
      <c r="IM112" s="68"/>
      <c r="IN112" s="68"/>
      <c r="IO112" s="68"/>
      <c r="IP112" s="68"/>
      <c r="IQ112" s="68"/>
      <c r="IR112" s="68"/>
      <c r="IS112" s="68"/>
      <c r="IT112" s="68"/>
      <c r="IU112" s="68"/>
      <c r="IV112" s="68"/>
      <c r="IW112" s="68"/>
      <c r="IX112" s="68"/>
      <c r="IY112" s="68"/>
      <c r="IZ112" s="68"/>
    </row>
    <row r="113" spans="1:260" ht="15.75" customHeight="1">
      <c r="A113" s="147" t="s">
        <v>44</v>
      </c>
      <c r="B113" s="95"/>
      <c r="C113" s="95"/>
      <c r="D113" s="95"/>
      <c r="E113" s="96"/>
      <c r="F113" s="97" t="str">
        <f>IF(E113="","",VLOOKUP(E113,報名總表及收費!$I$29:$L$140,4))</f>
        <v/>
      </c>
      <c r="G113" s="98"/>
      <c r="H113" s="99" t="str">
        <f t="shared" ca="1" si="30"/>
        <v/>
      </c>
      <c r="I113" s="100"/>
      <c r="J113" s="99" t="str">
        <f t="shared" si="31"/>
        <v/>
      </c>
      <c r="K113" s="71"/>
      <c r="L113" s="71"/>
      <c r="M113" s="71"/>
      <c r="O113" s="68"/>
      <c r="P113" s="68"/>
      <c r="Q113" s="101" t="str">
        <f t="shared" ca="1" si="32"/>
        <v/>
      </c>
      <c r="R113" s="71" t="str">
        <f t="shared" si="33"/>
        <v/>
      </c>
      <c r="S113" s="71" t="str">
        <f t="shared" si="34"/>
        <v/>
      </c>
      <c r="T113" s="63" t="str">
        <f t="shared" si="35"/>
        <v/>
      </c>
      <c r="U113" s="68" t="str">
        <f t="shared" si="36"/>
        <v/>
      </c>
      <c r="V113" s="68"/>
      <c r="W113" s="68"/>
      <c r="X113" s="68"/>
      <c r="Y113" s="68"/>
      <c r="Z113" s="68"/>
      <c r="AA113" s="68"/>
      <c r="AB113" s="68"/>
      <c r="AC113" s="68"/>
      <c r="AD113" s="68"/>
      <c r="AE113" s="68"/>
      <c r="AF113" s="68"/>
      <c r="AG113" s="68"/>
      <c r="AH113" s="68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  <c r="BB113" s="68"/>
      <c r="BC113" s="68"/>
      <c r="BD113" s="68"/>
      <c r="BE113" s="68"/>
      <c r="BF113" s="68"/>
      <c r="BG113" s="68"/>
      <c r="BH113" s="68"/>
      <c r="BI113" s="68"/>
      <c r="BJ113" s="68"/>
      <c r="BK113" s="68"/>
      <c r="BL113" s="68"/>
      <c r="BM113" s="68"/>
      <c r="BN113" s="68"/>
      <c r="BO113" s="68"/>
      <c r="BP113" s="68"/>
      <c r="BQ113" s="68"/>
      <c r="BR113" s="68"/>
      <c r="BS113" s="68"/>
      <c r="BT113" s="68"/>
      <c r="BU113" s="68"/>
      <c r="BV113" s="68"/>
      <c r="BW113" s="68"/>
      <c r="BX113" s="68"/>
      <c r="BY113" s="68"/>
      <c r="BZ113" s="68"/>
      <c r="CA113" s="68"/>
      <c r="CB113" s="68"/>
      <c r="CC113" s="68"/>
      <c r="CD113" s="68"/>
      <c r="CE113" s="68"/>
      <c r="CF113" s="68"/>
      <c r="CG113" s="68"/>
      <c r="CH113" s="68"/>
      <c r="CI113" s="68"/>
      <c r="CJ113" s="68"/>
      <c r="CK113" s="68"/>
      <c r="CL113" s="68"/>
      <c r="CM113" s="68"/>
      <c r="CN113" s="68"/>
      <c r="CO113" s="68"/>
      <c r="CP113" s="68"/>
      <c r="CQ113" s="68"/>
      <c r="CR113" s="68"/>
      <c r="CS113" s="68"/>
      <c r="CT113" s="68"/>
      <c r="CU113" s="68"/>
      <c r="CV113" s="68"/>
      <c r="CW113" s="68"/>
      <c r="CX113" s="68"/>
      <c r="CY113" s="68"/>
      <c r="CZ113" s="68"/>
      <c r="DA113" s="68"/>
      <c r="DB113" s="68"/>
      <c r="DC113" s="68"/>
      <c r="DD113" s="68"/>
      <c r="DE113" s="68"/>
      <c r="DF113" s="68"/>
      <c r="DG113" s="68"/>
      <c r="DH113" s="68"/>
      <c r="DI113" s="68"/>
      <c r="DJ113" s="68"/>
      <c r="DK113" s="68"/>
      <c r="DL113" s="68"/>
      <c r="DM113" s="68"/>
      <c r="DN113" s="68"/>
      <c r="DO113" s="68"/>
      <c r="DP113" s="68"/>
      <c r="DQ113" s="68"/>
      <c r="DR113" s="68"/>
      <c r="DS113" s="68"/>
      <c r="DT113" s="68"/>
      <c r="DU113" s="68"/>
      <c r="DV113" s="68"/>
      <c r="DW113" s="68"/>
      <c r="DX113" s="68"/>
      <c r="DY113" s="68"/>
      <c r="DZ113" s="68"/>
      <c r="EA113" s="68"/>
      <c r="EB113" s="68"/>
      <c r="EC113" s="68"/>
      <c r="ED113" s="68"/>
      <c r="EE113" s="68"/>
      <c r="EF113" s="68"/>
      <c r="EG113" s="68"/>
      <c r="EH113" s="68"/>
      <c r="EI113" s="68"/>
      <c r="EJ113" s="68"/>
      <c r="EK113" s="68"/>
      <c r="EL113" s="68"/>
      <c r="EM113" s="68"/>
      <c r="EN113" s="68"/>
      <c r="EO113" s="68"/>
      <c r="EP113" s="68"/>
      <c r="EQ113" s="68"/>
      <c r="ER113" s="68"/>
      <c r="ES113" s="68"/>
      <c r="ET113" s="68"/>
      <c r="EU113" s="68"/>
      <c r="EV113" s="68"/>
      <c r="EW113" s="68"/>
      <c r="EX113" s="68"/>
      <c r="EY113" s="68"/>
      <c r="EZ113" s="68"/>
      <c r="FA113" s="68"/>
      <c r="FB113" s="68"/>
      <c r="FC113" s="68"/>
      <c r="FD113" s="68"/>
      <c r="FE113" s="68"/>
      <c r="FF113" s="68"/>
      <c r="FG113" s="68"/>
      <c r="FH113" s="68"/>
      <c r="FI113" s="68"/>
      <c r="FJ113" s="68"/>
      <c r="FK113" s="68"/>
      <c r="FL113" s="68"/>
      <c r="FM113" s="68"/>
      <c r="FN113" s="68"/>
      <c r="FO113" s="68"/>
      <c r="FP113" s="68"/>
      <c r="FQ113" s="68"/>
      <c r="FR113" s="68"/>
      <c r="FS113" s="68"/>
      <c r="FT113" s="68"/>
      <c r="FU113" s="68"/>
      <c r="FV113" s="68"/>
      <c r="FW113" s="68"/>
      <c r="FX113" s="68"/>
      <c r="FY113" s="68"/>
      <c r="FZ113" s="68"/>
      <c r="GA113" s="68"/>
      <c r="GB113" s="68"/>
      <c r="GC113" s="68"/>
      <c r="GD113" s="68"/>
      <c r="GE113" s="68"/>
      <c r="GF113" s="68"/>
      <c r="GG113" s="68"/>
      <c r="GH113" s="68"/>
      <c r="GI113" s="68"/>
      <c r="GJ113" s="68"/>
      <c r="GK113" s="68"/>
      <c r="GL113" s="68"/>
      <c r="GM113" s="68"/>
      <c r="GN113" s="68"/>
      <c r="GO113" s="68"/>
      <c r="GP113" s="68"/>
      <c r="GQ113" s="68"/>
      <c r="GR113" s="68"/>
      <c r="GS113" s="68"/>
      <c r="GT113" s="68"/>
      <c r="GU113" s="68"/>
      <c r="GV113" s="68"/>
      <c r="GW113" s="68"/>
      <c r="GX113" s="68"/>
      <c r="GY113" s="68"/>
      <c r="GZ113" s="68"/>
      <c r="HA113" s="68"/>
      <c r="HB113" s="68"/>
      <c r="HC113" s="68"/>
      <c r="HD113" s="68"/>
      <c r="HE113" s="68"/>
      <c r="HF113" s="68"/>
      <c r="HG113" s="68"/>
      <c r="HH113" s="68"/>
      <c r="HI113" s="68"/>
      <c r="HJ113" s="68"/>
      <c r="HK113" s="68"/>
      <c r="HL113" s="68"/>
      <c r="HM113" s="68"/>
      <c r="HN113" s="68"/>
      <c r="HO113" s="68"/>
      <c r="HP113" s="68"/>
      <c r="HQ113" s="68"/>
      <c r="HR113" s="68"/>
      <c r="HS113" s="68"/>
      <c r="HT113" s="68"/>
      <c r="HU113" s="68"/>
      <c r="HV113" s="68"/>
      <c r="HW113" s="68"/>
      <c r="HX113" s="68"/>
      <c r="HY113" s="68"/>
      <c r="HZ113" s="68"/>
      <c r="IA113" s="68"/>
      <c r="IB113" s="68"/>
      <c r="IC113" s="68"/>
      <c r="ID113" s="68"/>
      <c r="IE113" s="68"/>
      <c r="IF113" s="68"/>
      <c r="IG113" s="68"/>
      <c r="IH113" s="68"/>
      <c r="II113" s="68"/>
      <c r="IJ113" s="68"/>
      <c r="IK113" s="68"/>
      <c r="IL113" s="68"/>
      <c r="IM113" s="68"/>
      <c r="IN113" s="68"/>
      <c r="IO113" s="68"/>
      <c r="IP113" s="68"/>
      <c r="IQ113" s="68"/>
      <c r="IR113" s="68"/>
      <c r="IS113" s="68"/>
      <c r="IT113" s="68"/>
      <c r="IU113" s="68"/>
      <c r="IV113" s="68"/>
      <c r="IW113" s="68"/>
      <c r="IX113" s="68"/>
      <c r="IY113" s="68"/>
      <c r="IZ113" s="68"/>
    </row>
    <row r="114" spans="1:260" ht="15.75" customHeight="1">
      <c r="A114" s="147"/>
      <c r="B114" s="94" t="str">
        <f t="shared" ref="B114:D116" si="42">IF(B113=0,"",B113)</f>
        <v/>
      </c>
      <c r="C114" s="94" t="str">
        <f t="shared" si="42"/>
        <v/>
      </c>
      <c r="D114" s="94" t="str">
        <f t="shared" si="42"/>
        <v/>
      </c>
      <c r="E114" s="96"/>
      <c r="F114" s="97" t="str">
        <f>IF(E114="","",VLOOKUP(E114,報名總表及收費!$I$29:$L$140,4))</f>
        <v/>
      </c>
      <c r="G114" s="98"/>
      <c r="H114" s="99" t="str">
        <f t="shared" ca="1" si="30"/>
        <v/>
      </c>
      <c r="I114" s="100"/>
      <c r="J114" s="99" t="str">
        <f t="shared" si="31"/>
        <v/>
      </c>
      <c r="K114" s="71"/>
      <c r="L114" s="71"/>
      <c r="M114" s="71"/>
      <c r="O114" s="68"/>
      <c r="P114" s="68"/>
      <c r="Q114" s="101" t="str">
        <f t="shared" ca="1" si="32"/>
        <v/>
      </c>
      <c r="R114" s="71" t="str">
        <f t="shared" si="33"/>
        <v/>
      </c>
      <c r="S114" s="71" t="e">
        <f t="shared" si="34"/>
        <v>#N/A</v>
      </c>
      <c r="T114" s="63" t="str">
        <f t="shared" si="35"/>
        <v/>
      </c>
      <c r="U114" s="68" t="e">
        <f t="shared" si="36"/>
        <v>#N/A</v>
      </c>
      <c r="V114" s="68"/>
      <c r="W114" s="68"/>
      <c r="X114" s="68"/>
      <c r="Y114" s="68"/>
      <c r="Z114" s="68"/>
      <c r="AA114" s="68"/>
      <c r="AB114" s="68"/>
      <c r="AC114" s="68"/>
      <c r="AD114" s="68"/>
      <c r="AE114" s="68"/>
      <c r="AF114" s="68"/>
      <c r="AG114" s="68"/>
      <c r="AH114" s="68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  <c r="BB114" s="68"/>
      <c r="BC114" s="68"/>
      <c r="BD114" s="68"/>
      <c r="BE114" s="68"/>
      <c r="BF114" s="68"/>
      <c r="BG114" s="68"/>
      <c r="BH114" s="68"/>
      <c r="BI114" s="68"/>
      <c r="BJ114" s="68"/>
      <c r="BK114" s="68"/>
      <c r="BL114" s="68"/>
      <c r="BM114" s="68"/>
      <c r="BN114" s="68"/>
      <c r="BO114" s="68"/>
      <c r="BP114" s="68"/>
      <c r="BQ114" s="68"/>
      <c r="BR114" s="68"/>
      <c r="BS114" s="68"/>
      <c r="BT114" s="68"/>
      <c r="BU114" s="68"/>
      <c r="BV114" s="68"/>
      <c r="BW114" s="68"/>
      <c r="BX114" s="68"/>
      <c r="BY114" s="68"/>
      <c r="BZ114" s="68"/>
      <c r="CA114" s="68"/>
      <c r="CB114" s="68"/>
      <c r="CC114" s="68"/>
      <c r="CD114" s="68"/>
      <c r="CE114" s="68"/>
      <c r="CF114" s="68"/>
      <c r="CG114" s="68"/>
      <c r="CH114" s="68"/>
      <c r="CI114" s="68"/>
      <c r="CJ114" s="68"/>
      <c r="CK114" s="68"/>
      <c r="CL114" s="68"/>
      <c r="CM114" s="68"/>
      <c r="CN114" s="68"/>
      <c r="CO114" s="68"/>
      <c r="CP114" s="68"/>
      <c r="CQ114" s="68"/>
      <c r="CR114" s="68"/>
      <c r="CS114" s="68"/>
      <c r="CT114" s="68"/>
      <c r="CU114" s="68"/>
      <c r="CV114" s="68"/>
      <c r="CW114" s="68"/>
      <c r="CX114" s="68"/>
      <c r="CY114" s="68"/>
      <c r="CZ114" s="68"/>
      <c r="DA114" s="68"/>
      <c r="DB114" s="68"/>
      <c r="DC114" s="68"/>
      <c r="DD114" s="68"/>
      <c r="DE114" s="68"/>
      <c r="DF114" s="68"/>
      <c r="DG114" s="68"/>
      <c r="DH114" s="68"/>
      <c r="DI114" s="68"/>
      <c r="DJ114" s="68"/>
      <c r="DK114" s="68"/>
      <c r="DL114" s="68"/>
      <c r="DM114" s="68"/>
      <c r="DN114" s="68"/>
      <c r="DO114" s="68"/>
      <c r="DP114" s="68"/>
      <c r="DQ114" s="68"/>
      <c r="DR114" s="68"/>
      <c r="DS114" s="68"/>
      <c r="DT114" s="68"/>
      <c r="DU114" s="68"/>
      <c r="DV114" s="68"/>
      <c r="DW114" s="68"/>
      <c r="DX114" s="68"/>
      <c r="DY114" s="68"/>
      <c r="DZ114" s="68"/>
      <c r="EA114" s="68"/>
      <c r="EB114" s="68"/>
      <c r="EC114" s="68"/>
      <c r="ED114" s="68"/>
      <c r="EE114" s="68"/>
      <c r="EF114" s="68"/>
      <c r="EG114" s="68"/>
      <c r="EH114" s="68"/>
      <c r="EI114" s="68"/>
      <c r="EJ114" s="68"/>
      <c r="EK114" s="68"/>
      <c r="EL114" s="68"/>
      <c r="EM114" s="68"/>
      <c r="EN114" s="68"/>
      <c r="EO114" s="68"/>
      <c r="EP114" s="68"/>
      <c r="EQ114" s="68"/>
      <c r="ER114" s="68"/>
      <c r="ES114" s="68"/>
      <c r="ET114" s="68"/>
      <c r="EU114" s="68"/>
      <c r="EV114" s="68"/>
      <c r="EW114" s="68"/>
      <c r="EX114" s="68"/>
      <c r="EY114" s="68"/>
      <c r="EZ114" s="68"/>
      <c r="FA114" s="68"/>
      <c r="FB114" s="68"/>
      <c r="FC114" s="68"/>
      <c r="FD114" s="68"/>
      <c r="FE114" s="68"/>
      <c r="FF114" s="68"/>
      <c r="FG114" s="68"/>
      <c r="FH114" s="68"/>
      <c r="FI114" s="68"/>
      <c r="FJ114" s="68"/>
      <c r="FK114" s="68"/>
      <c r="FL114" s="68"/>
      <c r="FM114" s="68"/>
      <c r="FN114" s="68"/>
      <c r="FO114" s="68"/>
      <c r="FP114" s="68"/>
      <c r="FQ114" s="68"/>
      <c r="FR114" s="68"/>
      <c r="FS114" s="68"/>
      <c r="FT114" s="68"/>
      <c r="FU114" s="68"/>
      <c r="FV114" s="68"/>
      <c r="FW114" s="68"/>
      <c r="FX114" s="68"/>
      <c r="FY114" s="68"/>
      <c r="FZ114" s="68"/>
      <c r="GA114" s="68"/>
      <c r="GB114" s="68"/>
      <c r="GC114" s="68"/>
      <c r="GD114" s="68"/>
      <c r="GE114" s="68"/>
      <c r="GF114" s="68"/>
      <c r="GG114" s="68"/>
      <c r="GH114" s="68"/>
      <c r="GI114" s="68"/>
      <c r="GJ114" s="68"/>
      <c r="GK114" s="68"/>
      <c r="GL114" s="68"/>
      <c r="GM114" s="68"/>
      <c r="GN114" s="68"/>
      <c r="GO114" s="68"/>
      <c r="GP114" s="68"/>
      <c r="GQ114" s="68"/>
      <c r="GR114" s="68"/>
      <c r="GS114" s="68"/>
      <c r="GT114" s="68"/>
      <c r="GU114" s="68"/>
      <c r="GV114" s="68"/>
      <c r="GW114" s="68"/>
      <c r="GX114" s="68"/>
      <c r="GY114" s="68"/>
      <c r="GZ114" s="68"/>
      <c r="HA114" s="68"/>
      <c r="HB114" s="68"/>
      <c r="HC114" s="68"/>
      <c r="HD114" s="68"/>
      <c r="HE114" s="68"/>
      <c r="HF114" s="68"/>
      <c r="HG114" s="68"/>
      <c r="HH114" s="68"/>
      <c r="HI114" s="68"/>
      <c r="HJ114" s="68"/>
      <c r="HK114" s="68"/>
      <c r="HL114" s="68"/>
      <c r="HM114" s="68"/>
      <c r="HN114" s="68"/>
      <c r="HO114" s="68"/>
      <c r="HP114" s="68"/>
      <c r="HQ114" s="68"/>
      <c r="HR114" s="68"/>
      <c r="HS114" s="68"/>
      <c r="HT114" s="68"/>
      <c r="HU114" s="68"/>
      <c r="HV114" s="68"/>
      <c r="HW114" s="68"/>
      <c r="HX114" s="68"/>
      <c r="HY114" s="68"/>
      <c r="HZ114" s="68"/>
      <c r="IA114" s="68"/>
      <c r="IB114" s="68"/>
      <c r="IC114" s="68"/>
      <c r="ID114" s="68"/>
      <c r="IE114" s="68"/>
      <c r="IF114" s="68"/>
      <c r="IG114" s="68"/>
      <c r="IH114" s="68"/>
      <c r="II114" s="68"/>
      <c r="IJ114" s="68"/>
      <c r="IK114" s="68"/>
      <c r="IL114" s="68"/>
      <c r="IM114" s="68"/>
      <c r="IN114" s="68"/>
      <c r="IO114" s="68"/>
      <c r="IP114" s="68"/>
      <c r="IQ114" s="68"/>
      <c r="IR114" s="68"/>
      <c r="IS114" s="68"/>
      <c r="IT114" s="68"/>
      <c r="IU114" s="68"/>
      <c r="IV114" s="68"/>
      <c r="IW114" s="68"/>
      <c r="IX114" s="68"/>
      <c r="IY114" s="68"/>
      <c r="IZ114" s="68"/>
    </row>
    <row r="115" spans="1:260" ht="15.75" customHeight="1">
      <c r="A115" s="147"/>
      <c r="B115" s="94" t="str">
        <f t="shared" si="42"/>
        <v/>
      </c>
      <c r="C115" s="94" t="str">
        <f t="shared" si="42"/>
        <v/>
      </c>
      <c r="D115" s="94" t="str">
        <f t="shared" si="42"/>
        <v/>
      </c>
      <c r="E115" s="96"/>
      <c r="F115" s="97" t="str">
        <f>IF(E115="","",VLOOKUP(E115,報名總表及收費!$I$29:$L$140,4))</f>
        <v/>
      </c>
      <c r="G115" s="98"/>
      <c r="H115" s="99" t="str">
        <f t="shared" ca="1" si="30"/>
        <v/>
      </c>
      <c r="I115" s="100"/>
      <c r="J115" s="99" t="str">
        <f t="shared" si="31"/>
        <v/>
      </c>
      <c r="K115" s="71"/>
      <c r="L115" s="71"/>
      <c r="M115" s="71"/>
      <c r="O115" s="68"/>
      <c r="P115" s="68"/>
      <c r="Q115" s="101" t="str">
        <f t="shared" ca="1" si="32"/>
        <v/>
      </c>
      <c r="R115" s="71" t="str">
        <f t="shared" si="33"/>
        <v/>
      </c>
      <c r="S115" s="71" t="e">
        <f t="shared" si="34"/>
        <v>#N/A</v>
      </c>
      <c r="T115" s="63" t="str">
        <f t="shared" si="35"/>
        <v/>
      </c>
      <c r="U115" s="68" t="e">
        <f t="shared" si="36"/>
        <v>#N/A</v>
      </c>
      <c r="V115" s="68"/>
      <c r="W115" s="68"/>
      <c r="X115" s="68"/>
      <c r="Y115" s="68"/>
      <c r="Z115" s="68"/>
      <c r="AA115" s="68"/>
      <c r="AB115" s="68"/>
      <c r="AC115" s="68"/>
      <c r="AD115" s="68"/>
      <c r="AE115" s="68"/>
      <c r="AF115" s="68"/>
      <c r="AG115" s="68"/>
      <c r="AH115" s="68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  <c r="BB115" s="68"/>
      <c r="BC115" s="68"/>
      <c r="BD115" s="68"/>
      <c r="BE115" s="68"/>
      <c r="BF115" s="68"/>
      <c r="BG115" s="68"/>
      <c r="BH115" s="68"/>
      <c r="BI115" s="68"/>
      <c r="BJ115" s="68"/>
      <c r="BK115" s="68"/>
      <c r="BL115" s="68"/>
      <c r="BM115" s="68"/>
      <c r="BN115" s="68"/>
      <c r="BO115" s="68"/>
      <c r="BP115" s="68"/>
      <c r="BQ115" s="68"/>
      <c r="BR115" s="68"/>
      <c r="BS115" s="68"/>
      <c r="BT115" s="68"/>
      <c r="BU115" s="68"/>
      <c r="BV115" s="68"/>
      <c r="BW115" s="68"/>
      <c r="BX115" s="68"/>
      <c r="BY115" s="68"/>
      <c r="BZ115" s="68"/>
      <c r="CA115" s="68"/>
      <c r="CB115" s="68"/>
      <c r="CC115" s="68"/>
      <c r="CD115" s="68"/>
      <c r="CE115" s="68"/>
      <c r="CF115" s="68"/>
      <c r="CG115" s="68"/>
      <c r="CH115" s="68"/>
      <c r="CI115" s="68"/>
      <c r="CJ115" s="68"/>
      <c r="CK115" s="68"/>
      <c r="CL115" s="68"/>
      <c r="CM115" s="68"/>
      <c r="CN115" s="68"/>
      <c r="CO115" s="68"/>
      <c r="CP115" s="68"/>
      <c r="CQ115" s="68"/>
      <c r="CR115" s="68"/>
      <c r="CS115" s="68"/>
      <c r="CT115" s="68"/>
      <c r="CU115" s="68"/>
      <c r="CV115" s="68"/>
      <c r="CW115" s="68"/>
      <c r="CX115" s="68"/>
      <c r="CY115" s="68"/>
      <c r="CZ115" s="68"/>
      <c r="DA115" s="68"/>
      <c r="DB115" s="68"/>
      <c r="DC115" s="68"/>
      <c r="DD115" s="68"/>
      <c r="DE115" s="68"/>
      <c r="DF115" s="68"/>
      <c r="DG115" s="68"/>
      <c r="DH115" s="68"/>
      <c r="DI115" s="68"/>
      <c r="DJ115" s="68"/>
      <c r="DK115" s="68"/>
      <c r="DL115" s="68"/>
      <c r="DM115" s="68"/>
      <c r="DN115" s="68"/>
      <c r="DO115" s="68"/>
      <c r="DP115" s="68"/>
      <c r="DQ115" s="68"/>
      <c r="DR115" s="68"/>
      <c r="DS115" s="68"/>
      <c r="DT115" s="68"/>
      <c r="DU115" s="68"/>
      <c r="DV115" s="68"/>
      <c r="DW115" s="68"/>
      <c r="DX115" s="68"/>
      <c r="DY115" s="68"/>
      <c r="DZ115" s="68"/>
      <c r="EA115" s="68"/>
      <c r="EB115" s="68"/>
      <c r="EC115" s="68"/>
      <c r="ED115" s="68"/>
      <c r="EE115" s="68"/>
      <c r="EF115" s="68"/>
      <c r="EG115" s="68"/>
      <c r="EH115" s="68"/>
      <c r="EI115" s="68"/>
      <c r="EJ115" s="68"/>
      <c r="EK115" s="68"/>
      <c r="EL115" s="68"/>
      <c r="EM115" s="68"/>
      <c r="EN115" s="68"/>
      <c r="EO115" s="68"/>
      <c r="EP115" s="68"/>
      <c r="EQ115" s="68"/>
      <c r="ER115" s="68"/>
      <c r="ES115" s="68"/>
      <c r="ET115" s="68"/>
      <c r="EU115" s="68"/>
      <c r="EV115" s="68"/>
      <c r="EW115" s="68"/>
      <c r="EX115" s="68"/>
      <c r="EY115" s="68"/>
      <c r="EZ115" s="68"/>
      <c r="FA115" s="68"/>
      <c r="FB115" s="68"/>
      <c r="FC115" s="68"/>
      <c r="FD115" s="68"/>
      <c r="FE115" s="68"/>
      <c r="FF115" s="68"/>
      <c r="FG115" s="68"/>
      <c r="FH115" s="68"/>
      <c r="FI115" s="68"/>
      <c r="FJ115" s="68"/>
      <c r="FK115" s="68"/>
      <c r="FL115" s="68"/>
      <c r="FM115" s="68"/>
      <c r="FN115" s="68"/>
      <c r="FO115" s="68"/>
      <c r="FP115" s="68"/>
      <c r="FQ115" s="68"/>
      <c r="FR115" s="68"/>
      <c r="FS115" s="68"/>
      <c r="FT115" s="68"/>
      <c r="FU115" s="68"/>
      <c r="FV115" s="68"/>
      <c r="FW115" s="68"/>
      <c r="FX115" s="68"/>
      <c r="FY115" s="68"/>
      <c r="FZ115" s="68"/>
      <c r="GA115" s="68"/>
      <c r="GB115" s="68"/>
      <c r="GC115" s="68"/>
      <c r="GD115" s="68"/>
      <c r="GE115" s="68"/>
      <c r="GF115" s="68"/>
      <c r="GG115" s="68"/>
      <c r="GH115" s="68"/>
      <c r="GI115" s="68"/>
      <c r="GJ115" s="68"/>
      <c r="GK115" s="68"/>
      <c r="GL115" s="68"/>
      <c r="GM115" s="68"/>
      <c r="GN115" s="68"/>
      <c r="GO115" s="68"/>
      <c r="GP115" s="68"/>
      <c r="GQ115" s="68"/>
      <c r="GR115" s="68"/>
      <c r="GS115" s="68"/>
      <c r="GT115" s="68"/>
      <c r="GU115" s="68"/>
      <c r="GV115" s="68"/>
      <c r="GW115" s="68"/>
      <c r="GX115" s="68"/>
      <c r="GY115" s="68"/>
      <c r="GZ115" s="68"/>
      <c r="HA115" s="68"/>
      <c r="HB115" s="68"/>
      <c r="HC115" s="68"/>
      <c r="HD115" s="68"/>
      <c r="HE115" s="68"/>
      <c r="HF115" s="68"/>
      <c r="HG115" s="68"/>
      <c r="HH115" s="68"/>
      <c r="HI115" s="68"/>
      <c r="HJ115" s="68"/>
      <c r="HK115" s="68"/>
      <c r="HL115" s="68"/>
      <c r="HM115" s="68"/>
      <c r="HN115" s="68"/>
      <c r="HO115" s="68"/>
      <c r="HP115" s="68"/>
      <c r="HQ115" s="68"/>
      <c r="HR115" s="68"/>
      <c r="HS115" s="68"/>
      <c r="HT115" s="68"/>
      <c r="HU115" s="68"/>
      <c r="HV115" s="68"/>
      <c r="HW115" s="68"/>
      <c r="HX115" s="68"/>
      <c r="HY115" s="68"/>
      <c r="HZ115" s="68"/>
      <c r="IA115" s="68"/>
      <c r="IB115" s="68"/>
      <c r="IC115" s="68"/>
      <c r="ID115" s="68"/>
      <c r="IE115" s="68"/>
      <c r="IF115" s="68"/>
      <c r="IG115" s="68"/>
      <c r="IH115" s="68"/>
      <c r="II115" s="68"/>
      <c r="IJ115" s="68"/>
      <c r="IK115" s="68"/>
      <c r="IL115" s="68"/>
      <c r="IM115" s="68"/>
      <c r="IN115" s="68"/>
      <c r="IO115" s="68"/>
      <c r="IP115" s="68"/>
      <c r="IQ115" s="68"/>
      <c r="IR115" s="68"/>
      <c r="IS115" s="68"/>
      <c r="IT115" s="68"/>
      <c r="IU115" s="68"/>
      <c r="IV115" s="68"/>
      <c r="IW115" s="68"/>
      <c r="IX115" s="68"/>
      <c r="IY115" s="68"/>
      <c r="IZ115" s="68"/>
    </row>
    <row r="116" spans="1:260" ht="15.75" customHeight="1">
      <c r="A116" s="147"/>
      <c r="B116" s="94" t="str">
        <f t="shared" si="42"/>
        <v/>
      </c>
      <c r="C116" s="94" t="str">
        <f t="shared" si="42"/>
        <v/>
      </c>
      <c r="D116" s="94" t="str">
        <f t="shared" si="42"/>
        <v/>
      </c>
      <c r="E116" s="96"/>
      <c r="F116" s="97" t="str">
        <f>IF(E116="","",VLOOKUP(E116,報名總表及收費!$I$29:$L$140,4))</f>
        <v/>
      </c>
      <c r="G116" s="98"/>
      <c r="H116" s="99" t="str">
        <f t="shared" ca="1" si="30"/>
        <v/>
      </c>
      <c r="I116" s="100"/>
      <c r="J116" s="99" t="str">
        <f t="shared" si="31"/>
        <v/>
      </c>
      <c r="K116" s="71"/>
      <c r="L116" s="71"/>
      <c r="M116" s="71"/>
      <c r="O116" s="68"/>
      <c r="P116" s="68"/>
      <c r="Q116" s="101" t="str">
        <f t="shared" ca="1" si="32"/>
        <v/>
      </c>
      <c r="R116" s="71" t="str">
        <f t="shared" si="33"/>
        <v/>
      </c>
      <c r="S116" s="71" t="e">
        <f t="shared" si="34"/>
        <v>#N/A</v>
      </c>
      <c r="T116" s="63" t="str">
        <f t="shared" si="35"/>
        <v/>
      </c>
      <c r="U116" s="68" t="e">
        <f t="shared" si="36"/>
        <v>#N/A</v>
      </c>
      <c r="V116" s="68"/>
      <c r="W116" s="68"/>
      <c r="X116" s="68"/>
      <c r="Y116" s="68"/>
      <c r="Z116" s="68"/>
      <c r="AA116" s="68"/>
      <c r="AB116" s="68"/>
      <c r="AC116" s="68"/>
      <c r="AD116" s="68"/>
      <c r="AE116" s="68"/>
      <c r="AF116" s="68"/>
      <c r="AG116" s="68"/>
      <c r="AH116" s="68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  <c r="BB116" s="68"/>
      <c r="BC116" s="68"/>
      <c r="BD116" s="68"/>
      <c r="BE116" s="68"/>
      <c r="BF116" s="68"/>
      <c r="BG116" s="68"/>
      <c r="BH116" s="68"/>
      <c r="BI116" s="68"/>
      <c r="BJ116" s="68"/>
      <c r="BK116" s="68"/>
      <c r="BL116" s="68"/>
      <c r="BM116" s="68"/>
      <c r="BN116" s="68"/>
      <c r="BO116" s="68"/>
      <c r="BP116" s="68"/>
      <c r="BQ116" s="68"/>
      <c r="BR116" s="68"/>
      <c r="BS116" s="68"/>
      <c r="BT116" s="68"/>
      <c r="BU116" s="68"/>
      <c r="BV116" s="68"/>
      <c r="BW116" s="68"/>
      <c r="BX116" s="68"/>
      <c r="BY116" s="68"/>
      <c r="BZ116" s="68"/>
      <c r="CA116" s="68"/>
      <c r="CB116" s="68"/>
      <c r="CC116" s="68"/>
      <c r="CD116" s="68"/>
      <c r="CE116" s="68"/>
      <c r="CF116" s="68"/>
      <c r="CG116" s="68"/>
      <c r="CH116" s="68"/>
      <c r="CI116" s="68"/>
      <c r="CJ116" s="68"/>
      <c r="CK116" s="68"/>
      <c r="CL116" s="68"/>
      <c r="CM116" s="68"/>
      <c r="CN116" s="68"/>
      <c r="CO116" s="68"/>
      <c r="CP116" s="68"/>
      <c r="CQ116" s="68"/>
      <c r="CR116" s="68"/>
      <c r="CS116" s="68"/>
      <c r="CT116" s="68"/>
      <c r="CU116" s="68"/>
      <c r="CV116" s="68"/>
      <c r="CW116" s="68"/>
      <c r="CX116" s="68"/>
      <c r="CY116" s="68"/>
      <c r="CZ116" s="68"/>
      <c r="DA116" s="68"/>
      <c r="DB116" s="68"/>
      <c r="DC116" s="68"/>
      <c r="DD116" s="68"/>
      <c r="DE116" s="68"/>
      <c r="DF116" s="68"/>
      <c r="DG116" s="68"/>
      <c r="DH116" s="68"/>
      <c r="DI116" s="68"/>
      <c r="DJ116" s="68"/>
      <c r="DK116" s="68"/>
      <c r="DL116" s="68"/>
      <c r="DM116" s="68"/>
      <c r="DN116" s="68"/>
      <c r="DO116" s="68"/>
      <c r="DP116" s="68"/>
      <c r="DQ116" s="68"/>
      <c r="DR116" s="68"/>
      <c r="DS116" s="68"/>
      <c r="DT116" s="68"/>
      <c r="DU116" s="68"/>
      <c r="DV116" s="68"/>
      <c r="DW116" s="68"/>
      <c r="DX116" s="68"/>
      <c r="DY116" s="68"/>
      <c r="DZ116" s="68"/>
      <c r="EA116" s="68"/>
      <c r="EB116" s="68"/>
      <c r="EC116" s="68"/>
      <c r="ED116" s="68"/>
      <c r="EE116" s="68"/>
      <c r="EF116" s="68"/>
      <c r="EG116" s="68"/>
      <c r="EH116" s="68"/>
      <c r="EI116" s="68"/>
      <c r="EJ116" s="68"/>
      <c r="EK116" s="68"/>
      <c r="EL116" s="68"/>
      <c r="EM116" s="68"/>
      <c r="EN116" s="68"/>
      <c r="EO116" s="68"/>
      <c r="EP116" s="68"/>
      <c r="EQ116" s="68"/>
      <c r="ER116" s="68"/>
      <c r="ES116" s="68"/>
      <c r="ET116" s="68"/>
      <c r="EU116" s="68"/>
      <c r="EV116" s="68"/>
      <c r="EW116" s="68"/>
      <c r="EX116" s="68"/>
      <c r="EY116" s="68"/>
      <c r="EZ116" s="68"/>
      <c r="FA116" s="68"/>
      <c r="FB116" s="68"/>
      <c r="FC116" s="68"/>
      <c r="FD116" s="68"/>
      <c r="FE116" s="68"/>
      <c r="FF116" s="68"/>
      <c r="FG116" s="68"/>
      <c r="FH116" s="68"/>
      <c r="FI116" s="68"/>
      <c r="FJ116" s="68"/>
      <c r="FK116" s="68"/>
      <c r="FL116" s="68"/>
      <c r="FM116" s="68"/>
      <c r="FN116" s="68"/>
      <c r="FO116" s="68"/>
      <c r="FP116" s="68"/>
      <c r="FQ116" s="68"/>
      <c r="FR116" s="68"/>
      <c r="FS116" s="68"/>
      <c r="FT116" s="68"/>
      <c r="FU116" s="68"/>
      <c r="FV116" s="68"/>
      <c r="FW116" s="68"/>
      <c r="FX116" s="68"/>
      <c r="FY116" s="68"/>
      <c r="FZ116" s="68"/>
      <c r="GA116" s="68"/>
      <c r="GB116" s="68"/>
      <c r="GC116" s="68"/>
      <c r="GD116" s="68"/>
      <c r="GE116" s="68"/>
      <c r="GF116" s="68"/>
      <c r="GG116" s="68"/>
      <c r="GH116" s="68"/>
      <c r="GI116" s="68"/>
      <c r="GJ116" s="68"/>
      <c r="GK116" s="68"/>
      <c r="GL116" s="68"/>
      <c r="GM116" s="68"/>
      <c r="GN116" s="68"/>
      <c r="GO116" s="68"/>
      <c r="GP116" s="68"/>
      <c r="GQ116" s="68"/>
      <c r="GR116" s="68"/>
      <c r="GS116" s="68"/>
      <c r="GT116" s="68"/>
      <c r="GU116" s="68"/>
      <c r="GV116" s="68"/>
      <c r="GW116" s="68"/>
      <c r="GX116" s="68"/>
      <c r="GY116" s="68"/>
      <c r="GZ116" s="68"/>
      <c r="HA116" s="68"/>
      <c r="HB116" s="68"/>
      <c r="HC116" s="68"/>
      <c r="HD116" s="68"/>
      <c r="HE116" s="68"/>
      <c r="HF116" s="68"/>
      <c r="HG116" s="68"/>
      <c r="HH116" s="68"/>
      <c r="HI116" s="68"/>
      <c r="HJ116" s="68"/>
      <c r="HK116" s="68"/>
      <c r="HL116" s="68"/>
      <c r="HM116" s="68"/>
      <c r="HN116" s="68"/>
      <c r="HO116" s="68"/>
      <c r="HP116" s="68"/>
      <c r="HQ116" s="68"/>
      <c r="HR116" s="68"/>
      <c r="HS116" s="68"/>
      <c r="HT116" s="68"/>
      <c r="HU116" s="68"/>
      <c r="HV116" s="68"/>
      <c r="HW116" s="68"/>
      <c r="HX116" s="68"/>
      <c r="HY116" s="68"/>
      <c r="HZ116" s="68"/>
      <c r="IA116" s="68"/>
      <c r="IB116" s="68"/>
      <c r="IC116" s="68"/>
      <c r="ID116" s="68"/>
      <c r="IE116" s="68"/>
      <c r="IF116" s="68"/>
      <c r="IG116" s="68"/>
      <c r="IH116" s="68"/>
      <c r="II116" s="68"/>
      <c r="IJ116" s="68"/>
      <c r="IK116" s="68"/>
      <c r="IL116" s="68"/>
      <c r="IM116" s="68"/>
      <c r="IN116" s="68"/>
      <c r="IO116" s="68"/>
      <c r="IP116" s="68"/>
      <c r="IQ116" s="68"/>
      <c r="IR116" s="68"/>
      <c r="IS116" s="68"/>
      <c r="IT116" s="68"/>
      <c r="IU116" s="68"/>
      <c r="IV116" s="68"/>
      <c r="IW116" s="68"/>
      <c r="IX116" s="68"/>
      <c r="IY116" s="68"/>
      <c r="IZ116" s="68"/>
    </row>
    <row r="117" spans="1:260" ht="15.75" customHeight="1">
      <c r="A117" s="148" t="s">
        <v>45</v>
      </c>
      <c r="B117" s="104"/>
      <c r="C117" s="104"/>
      <c r="D117" s="104"/>
      <c r="E117" s="112"/>
      <c r="F117" s="105" t="str">
        <f>IF(E117="","",VLOOKUP(E117,報名總表及收費!$I$29:$L$140,4))</f>
        <v/>
      </c>
      <c r="G117" s="109"/>
      <c r="H117" s="107" t="str">
        <f t="shared" ca="1" si="30"/>
        <v/>
      </c>
      <c r="I117" s="108"/>
      <c r="J117" s="107" t="str">
        <f t="shared" si="31"/>
        <v/>
      </c>
      <c r="K117" s="71"/>
      <c r="L117" s="71"/>
      <c r="M117" s="71"/>
      <c r="O117" s="68"/>
      <c r="P117" s="68"/>
      <c r="Q117" s="101" t="str">
        <f t="shared" ca="1" si="32"/>
        <v/>
      </c>
      <c r="R117" s="71" t="str">
        <f t="shared" si="33"/>
        <v/>
      </c>
      <c r="S117" s="71" t="str">
        <f t="shared" si="34"/>
        <v/>
      </c>
      <c r="T117" s="63" t="str">
        <f t="shared" si="35"/>
        <v/>
      </c>
      <c r="U117" s="68" t="str">
        <f t="shared" si="36"/>
        <v/>
      </c>
      <c r="V117" s="68"/>
      <c r="W117" s="68"/>
      <c r="X117" s="68"/>
      <c r="Y117" s="68"/>
      <c r="Z117" s="68"/>
      <c r="AA117" s="68"/>
      <c r="AB117" s="68"/>
      <c r="AC117" s="68"/>
      <c r="AD117" s="68"/>
      <c r="AE117" s="68"/>
      <c r="AF117" s="68"/>
      <c r="AG117" s="68"/>
      <c r="AH117" s="68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68"/>
      <c r="BN117" s="68"/>
      <c r="BO117" s="68"/>
      <c r="BP117" s="68"/>
      <c r="BQ117" s="68"/>
      <c r="BR117" s="68"/>
      <c r="BS117" s="68"/>
      <c r="BT117" s="68"/>
      <c r="BU117" s="68"/>
      <c r="BV117" s="68"/>
      <c r="BW117" s="68"/>
      <c r="BX117" s="68"/>
      <c r="BY117" s="68"/>
      <c r="BZ117" s="68"/>
      <c r="CA117" s="68"/>
      <c r="CB117" s="68"/>
      <c r="CC117" s="68"/>
      <c r="CD117" s="68"/>
      <c r="CE117" s="68"/>
      <c r="CF117" s="68"/>
      <c r="CG117" s="68"/>
      <c r="CH117" s="68"/>
      <c r="CI117" s="68"/>
      <c r="CJ117" s="68"/>
      <c r="CK117" s="68"/>
      <c r="CL117" s="68"/>
      <c r="CM117" s="68"/>
      <c r="CN117" s="68"/>
      <c r="CO117" s="68"/>
      <c r="CP117" s="68"/>
      <c r="CQ117" s="68"/>
      <c r="CR117" s="68"/>
      <c r="CS117" s="68"/>
      <c r="CT117" s="68"/>
      <c r="CU117" s="68"/>
      <c r="CV117" s="68"/>
      <c r="CW117" s="68"/>
      <c r="CX117" s="68"/>
      <c r="CY117" s="68"/>
      <c r="CZ117" s="68"/>
      <c r="DA117" s="68"/>
      <c r="DB117" s="68"/>
      <c r="DC117" s="68"/>
      <c r="DD117" s="68"/>
      <c r="DE117" s="68"/>
      <c r="DF117" s="68"/>
      <c r="DG117" s="68"/>
      <c r="DH117" s="68"/>
      <c r="DI117" s="68"/>
      <c r="DJ117" s="68"/>
      <c r="DK117" s="68"/>
      <c r="DL117" s="68"/>
      <c r="DM117" s="68"/>
      <c r="DN117" s="68"/>
      <c r="DO117" s="68"/>
      <c r="DP117" s="68"/>
      <c r="DQ117" s="68"/>
      <c r="DR117" s="68"/>
      <c r="DS117" s="68"/>
      <c r="DT117" s="68"/>
      <c r="DU117" s="68"/>
      <c r="DV117" s="68"/>
      <c r="DW117" s="68"/>
      <c r="DX117" s="68"/>
      <c r="DY117" s="68"/>
      <c r="DZ117" s="68"/>
      <c r="EA117" s="68"/>
      <c r="EB117" s="68"/>
      <c r="EC117" s="68"/>
      <c r="ED117" s="68"/>
      <c r="EE117" s="68"/>
      <c r="EF117" s="68"/>
      <c r="EG117" s="68"/>
      <c r="EH117" s="68"/>
      <c r="EI117" s="68"/>
      <c r="EJ117" s="68"/>
      <c r="EK117" s="68"/>
      <c r="EL117" s="68"/>
      <c r="EM117" s="68"/>
      <c r="EN117" s="68"/>
      <c r="EO117" s="68"/>
      <c r="EP117" s="68"/>
      <c r="EQ117" s="68"/>
      <c r="ER117" s="68"/>
      <c r="ES117" s="68"/>
      <c r="ET117" s="68"/>
      <c r="EU117" s="68"/>
      <c r="EV117" s="68"/>
      <c r="EW117" s="68"/>
      <c r="EX117" s="68"/>
      <c r="EY117" s="68"/>
      <c r="EZ117" s="68"/>
      <c r="FA117" s="68"/>
      <c r="FB117" s="68"/>
      <c r="FC117" s="68"/>
      <c r="FD117" s="68"/>
      <c r="FE117" s="68"/>
      <c r="FF117" s="68"/>
      <c r="FG117" s="68"/>
      <c r="FH117" s="68"/>
      <c r="FI117" s="68"/>
      <c r="FJ117" s="68"/>
      <c r="FK117" s="68"/>
      <c r="FL117" s="68"/>
      <c r="FM117" s="68"/>
      <c r="FN117" s="68"/>
      <c r="FO117" s="68"/>
      <c r="FP117" s="68"/>
      <c r="FQ117" s="68"/>
      <c r="FR117" s="68"/>
      <c r="FS117" s="68"/>
      <c r="FT117" s="68"/>
      <c r="FU117" s="68"/>
      <c r="FV117" s="68"/>
      <c r="FW117" s="68"/>
      <c r="FX117" s="68"/>
      <c r="FY117" s="68"/>
      <c r="FZ117" s="68"/>
      <c r="GA117" s="68"/>
      <c r="GB117" s="68"/>
      <c r="GC117" s="68"/>
      <c r="GD117" s="68"/>
      <c r="GE117" s="68"/>
      <c r="GF117" s="68"/>
      <c r="GG117" s="68"/>
      <c r="GH117" s="68"/>
      <c r="GI117" s="68"/>
      <c r="GJ117" s="68"/>
      <c r="GK117" s="68"/>
      <c r="GL117" s="68"/>
      <c r="GM117" s="68"/>
      <c r="GN117" s="68"/>
      <c r="GO117" s="68"/>
      <c r="GP117" s="68"/>
      <c r="GQ117" s="68"/>
      <c r="GR117" s="68"/>
      <c r="GS117" s="68"/>
      <c r="GT117" s="68"/>
      <c r="GU117" s="68"/>
      <c r="GV117" s="68"/>
      <c r="GW117" s="68"/>
      <c r="GX117" s="68"/>
      <c r="GY117" s="68"/>
      <c r="GZ117" s="68"/>
      <c r="HA117" s="68"/>
      <c r="HB117" s="68"/>
      <c r="HC117" s="68"/>
      <c r="HD117" s="68"/>
      <c r="HE117" s="68"/>
      <c r="HF117" s="68"/>
      <c r="HG117" s="68"/>
      <c r="HH117" s="68"/>
      <c r="HI117" s="68"/>
      <c r="HJ117" s="68"/>
      <c r="HK117" s="68"/>
      <c r="HL117" s="68"/>
      <c r="HM117" s="68"/>
      <c r="HN117" s="68"/>
      <c r="HO117" s="68"/>
      <c r="HP117" s="68"/>
      <c r="HQ117" s="68"/>
      <c r="HR117" s="68"/>
      <c r="HS117" s="68"/>
      <c r="HT117" s="68"/>
      <c r="HU117" s="68"/>
      <c r="HV117" s="68"/>
      <c r="HW117" s="68"/>
      <c r="HX117" s="68"/>
      <c r="HY117" s="68"/>
      <c r="HZ117" s="68"/>
      <c r="IA117" s="68"/>
      <c r="IB117" s="68"/>
      <c r="IC117" s="68"/>
      <c r="ID117" s="68"/>
      <c r="IE117" s="68"/>
      <c r="IF117" s="68"/>
      <c r="IG117" s="68"/>
      <c r="IH117" s="68"/>
      <c r="II117" s="68"/>
      <c r="IJ117" s="68"/>
      <c r="IK117" s="68"/>
      <c r="IL117" s="68"/>
      <c r="IM117" s="68"/>
      <c r="IN117" s="68"/>
      <c r="IO117" s="68"/>
      <c r="IP117" s="68"/>
      <c r="IQ117" s="68"/>
      <c r="IR117" s="68"/>
      <c r="IS117" s="68"/>
      <c r="IT117" s="68"/>
      <c r="IU117" s="68"/>
      <c r="IV117" s="68"/>
      <c r="IW117" s="68"/>
      <c r="IX117" s="68"/>
      <c r="IY117" s="68"/>
      <c r="IZ117" s="68"/>
    </row>
    <row r="118" spans="1:260" ht="15.75" customHeight="1">
      <c r="A118" s="148"/>
      <c r="B118" s="103" t="str">
        <f t="shared" ref="B118:D120" si="43">IF(B117=0,"",B117)</f>
        <v/>
      </c>
      <c r="C118" s="103" t="str">
        <f t="shared" si="43"/>
        <v/>
      </c>
      <c r="D118" s="103" t="str">
        <f t="shared" si="43"/>
        <v/>
      </c>
      <c r="E118" s="112"/>
      <c r="F118" s="105" t="str">
        <f>IF(E118="","",VLOOKUP(E118,報名總表及收費!$I$29:$L$140,4))</f>
        <v/>
      </c>
      <c r="G118" s="109"/>
      <c r="H118" s="107" t="str">
        <f t="shared" ca="1" si="30"/>
        <v/>
      </c>
      <c r="I118" s="108"/>
      <c r="J118" s="107" t="str">
        <f t="shared" si="31"/>
        <v/>
      </c>
      <c r="K118" s="71"/>
      <c r="L118" s="71"/>
      <c r="M118" s="71"/>
      <c r="O118" s="68"/>
      <c r="P118" s="68"/>
      <c r="Q118" s="101" t="str">
        <f t="shared" ca="1" si="32"/>
        <v/>
      </c>
      <c r="R118" s="71" t="str">
        <f t="shared" si="33"/>
        <v/>
      </c>
      <c r="S118" s="71" t="e">
        <f t="shared" si="34"/>
        <v>#N/A</v>
      </c>
      <c r="T118" s="63" t="str">
        <f t="shared" si="35"/>
        <v/>
      </c>
      <c r="U118" s="68" t="e">
        <f t="shared" si="36"/>
        <v>#N/A</v>
      </c>
      <c r="V118" s="68"/>
      <c r="W118" s="68"/>
      <c r="X118" s="68"/>
      <c r="Y118" s="68"/>
      <c r="Z118" s="68"/>
      <c r="AA118" s="68"/>
      <c r="AB118" s="68"/>
      <c r="AC118" s="68"/>
      <c r="AD118" s="68"/>
      <c r="AE118" s="68"/>
      <c r="AF118" s="68"/>
      <c r="AG118" s="68"/>
      <c r="AH118" s="68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  <c r="BB118" s="68"/>
      <c r="BC118" s="68"/>
      <c r="BD118" s="68"/>
      <c r="BE118" s="68"/>
      <c r="BF118" s="68"/>
      <c r="BG118" s="68"/>
      <c r="BH118" s="68"/>
      <c r="BI118" s="68"/>
      <c r="BJ118" s="68"/>
      <c r="BK118" s="68"/>
      <c r="BL118" s="68"/>
      <c r="BM118" s="68"/>
      <c r="BN118" s="68"/>
      <c r="BO118" s="68"/>
      <c r="BP118" s="68"/>
      <c r="BQ118" s="68"/>
      <c r="BR118" s="68"/>
      <c r="BS118" s="68"/>
      <c r="BT118" s="68"/>
      <c r="BU118" s="68"/>
      <c r="BV118" s="68"/>
      <c r="BW118" s="68"/>
      <c r="BX118" s="68"/>
      <c r="BY118" s="68"/>
      <c r="BZ118" s="68"/>
      <c r="CA118" s="68"/>
      <c r="CB118" s="68"/>
      <c r="CC118" s="68"/>
      <c r="CD118" s="68"/>
      <c r="CE118" s="68"/>
      <c r="CF118" s="68"/>
      <c r="CG118" s="68"/>
      <c r="CH118" s="68"/>
      <c r="CI118" s="68"/>
      <c r="CJ118" s="68"/>
      <c r="CK118" s="68"/>
      <c r="CL118" s="68"/>
      <c r="CM118" s="68"/>
      <c r="CN118" s="68"/>
      <c r="CO118" s="68"/>
      <c r="CP118" s="68"/>
      <c r="CQ118" s="68"/>
      <c r="CR118" s="68"/>
      <c r="CS118" s="68"/>
      <c r="CT118" s="68"/>
      <c r="CU118" s="68"/>
      <c r="CV118" s="68"/>
      <c r="CW118" s="68"/>
      <c r="CX118" s="68"/>
      <c r="CY118" s="68"/>
      <c r="CZ118" s="68"/>
      <c r="DA118" s="68"/>
      <c r="DB118" s="68"/>
      <c r="DC118" s="68"/>
      <c r="DD118" s="68"/>
      <c r="DE118" s="68"/>
      <c r="DF118" s="68"/>
      <c r="DG118" s="68"/>
      <c r="DH118" s="68"/>
      <c r="DI118" s="68"/>
      <c r="DJ118" s="68"/>
      <c r="DK118" s="68"/>
      <c r="DL118" s="68"/>
      <c r="DM118" s="68"/>
      <c r="DN118" s="68"/>
      <c r="DO118" s="68"/>
      <c r="DP118" s="68"/>
      <c r="DQ118" s="68"/>
      <c r="DR118" s="68"/>
      <c r="DS118" s="68"/>
      <c r="DT118" s="68"/>
      <c r="DU118" s="68"/>
      <c r="DV118" s="68"/>
      <c r="DW118" s="68"/>
      <c r="DX118" s="68"/>
      <c r="DY118" s="68"/>
      <c r="DZ118" s="68"/>
      <c r="EA118" s="68"/>
      <c r="EB118" s="68"/>
      <c r="EC118" s="68"/>
      <c r="ED118" s="68"/>
      <c r="EE118" s="68"/>
      <c r="EF118" s="68"/>
      <c r="EG118" s="68"/>
      <c r="EH118" s="68"/>
      <c r="EI118" s="68"/>
      <c r="EJ118" s="68"/>
      <c r="EK118" s="68"/>
      <c r="EL118" s="68"/>
      <c r="EM118" s="68"/>
      <c r="EN118" s="68"/>
      <c r="EO118" s="68"/>
      <c r="EP118" s="68"/>
      <c r="EQ118" s="68"/>
      <c r="ER118" s="68"/>
      <c r="ES118" s="68"/>
      <c r="ET118" s="68"/>
      <c r="EU118" s="68"/>
      <c r="EV118" s="68"/>
      <c r="EW118" s="68"/>
      <c r="EX118" s="68"/>
      <c r="EY118" s="68"/>
      <c r="EZ118" s="68"/>
      <c r="FA118" s="68"/>
      <c r="FB118" s="68"/>
      <c r="FC118" s="68"/>
      <c r="FD118" s="68"/>
      <c r="FE118" s="68"/>
      <c r="FF118" s="68"/>
      <c r="FG118" s="68"/>
      <c r="FH118" s="68"/>
      <c r="FI118" s="68"/>
      <c r="FJ118" s="68"/>
      <c r="FK118" s="68"/>
      <c r="FL118" s="68"/>
      <c r="FM118" s="68"/>
      <c r="FN118" s="68"/>
      <c r="FO118" s="68"/>
      <c r="FP118" s="68"/>
      <c r="FQ118" s="68"/>
      <c r="FR118" s="68"/>
      <c r="FS118" s="68"/>
      <c r="FT118" s="68"/>
      <c r="FU118" s="68"/>
      <c r="FV118" s="68"/>
      <c r="FW118" s="68"/>
      <c r="FX118" s="68"/>
      <c r="FY118" s="68"/>
      <c r="FZ118" s="68"/>
      <c r="GA118" s="68"/>
      <c r="GB118" s="68"/>
      <c r="GC118" s="68"/>
      <c r="GD118" s="68"/>
      <c r="GE118" s="68"/>
      <c r="GF118" s="68"/>
      <c r="GG118" s="68"/>
      <c r="GH118" s="68"/>
      <c r="GI118" s="68"/>
      <c r="GJ118" s="68"/>
      <c r="GK118" s="68"/>
      <c r="GL118" s="68"/>
      <c r="GM118" s="68"/>
      <c r="GN118" s="68"/>
      <c r="GO118" s="68"/>
      <c r="GP118" s="68"/>
      <c r="GQ118" s="68"/>
      <c r="GR118" s="68"/>
      <c r="GS118" s="68"/>
      <c r="GT118" s="68"/>
      <c r="GU118" s="68"/>
      <c r="GV118" s="68"/>
      <c r="GW118" s="68"/>
      <c r="GX118" s="68"/>
      <c r="GY118" s="68"/>
      <c r="GZ118" s="68"/>
      <c r="HA118" s="68"/>
      <c r="HB118" s="68"/>
      <c r="HC118" s="68"/>
      <c r="HD118" s="68"/>
      <c r="HE118" s="68"/>
      <c r="HF118" s="68"/>
      <c r="HG118" s="68"/>
      <c r="HH118" s="68"/>
      <c r="HI118" s="68"/>
      <c r="HJ118" s="68"/>
      <c r="HK118" s="68"/>
      <c r="HL118" s="68"/>
      <c r="HM118" s="68"/>
      <c r="HN118" s="68"/>
      <c r="HO118" s="68"/>
      <c r="HP118" s="68"/>
      <c r="HQ118" s="68"/>
      <c r="HR118" s="68"/>
      <c r="HS118" s="68"/>
      <c r="HT118" s="68"/>
      <c r="HU118" s="68"/>
      <c r="HV118" s="68"/>
      <c r="HW118" s="68"/>
      <c r="HX118" s="68"/>
      <c r="HY118" s="68"/>
      <c r="HZ118" s="68"/>
      <c r="IA118" s="68"/>
      <c r="IB118" s="68"/>
      <c r="IC118" s="68"/>
      <c r="ID118" s="68"/>
      <c r="IE118" s="68"/>
      <c r="IF118" s="68"/>
      <c r="IG118" s="68"/>
      <c r="IH118" s="68"/>
      <c r="II118" s="68"/>
      <c r="IJ118" s="68"/>
      <c r="IK118" s="68"/>
      <c r="IL118" s="68"/>
      <c r="IM118" s="68"/>
      <c r="IN118" s="68"/>
      <c r="IO118" s="68"/>
      <c r="IP118" s="68"/>
      <c r="IQ118" s="68"/>
      <c r="IR118" s="68"/>
      <c r="IS118" s="68"/>
      <c r="IT118" s="68"/>
      <c r="IU118" s="68"/>
      <c r="IV118" s="68"/>
      <c r="IW118" s="68"/>
      <c r="IX118" s="68"/>
      <c r="IY118" s="68"/>
      <c r="IZ118" s="68"/>
    </row>
    <row r="119" spans="1:260" ht="15.75" customHeight="1">
      <c r="A119" s="148"/>
      <c r="B119" s="103" t="str">
        <f t="shared" si="43"/>
        <v/>
      </c>
      <c r="C119" s="103" t="str">
        <f t="shared" si="43"/>
        <v/>
      </c>
      <c r="D119" s="103" t="str">
        <f t="shared" si="43"/>
        <v/>
      </c>
      <c r="E119" s="112"/>
      <c r="F119" s="105" t="str">
        <f>IF(E119="","",VLOOKUP(E119,報名總表及收費!$I$29:$L$140,4))</f>
        <v/>
      </c>
      <c r="G119" s="109"/>
      <c r="H119" s="107" t="str">
        <f t="shared" ca="1" si="30"/>
        <v/>
      </c>
      <c r="I119" s="108"/>
      <c r="J119" s="107" t="str">
        <f t="shared" si="31"/>
        <v/>
      </c>
      <c r="K119" s="71"/>
      <c r="L119" s="71"/>
      <c r="M119" s="71"/>
      <c r="O119" s="68"/>
      <c r="P119" s="68"/>
      <c r="Q119" s="101" t="str">
        <f t="shared" ca="1" si="32"/>
        <v/>
      </c>
      <c r="R119" s="71" t="str">
        <f t="shared" si="33"/>
        <v/>
      </c>
      <c r="S119" s="71" t="e">
        <f t="shared" si="34"/>
        <v>#N/A</v>
      </c>
      <c r="T119" s="63" t="str">
        <f t="shared" si="35"/>
        <v/>
      </c>
      <c r="U119" s="68" t="e">
        <f t="shared" si="36"/>
        <v>#N/A</v>
      </c>
      <c r="V119" s="68"/>
      <c r="W119" s="68"/>
      <c r="X119" s="68"/>
      <c r="Y119" s="68"/>
      <c r="Z119" s="68"/>
      <c r="AA119" s="68"/>
      <c r="AB119" s="68"/>
      <c r="AC119" s="68"/>
      <c r="AD119" s="68"/>
      <c r="AE119" s="68"/>
      <c r="AF119" s="68"/>
      <c r="AG119" s="68"/>
      <c r="AH119" s="68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  <c r="BB119" s="68"/>
      <c r="BC119" s="68"/>
      <c r="BD119" s="68"/>
      <c r="BE119" s="68"/>
      <c r="BF119" s="68"/>
      <c r="BG119" s="68"/>
      <c r="BH119" s="68"/>
      <c r="BI119" s="68"/>
      <c r="BJ119" s="68"/>
      <c r="BK119" s="68"/>
      <c r="BL119" s="68"/>
      <c r="BM119" s="68"/>
      <c r="BN119" s="68"/>
      <c r="BO119" s="68"/>
      <c r="BP119" s="68"/>
      <c r="BQ119" s="68"/>
      <c r="BR119" s="68"/>
      <c r="BS119" s="68"/>
      <c r="BT119" s="68"/>
      <c r="BU119" s="68"/>
      <c r="BV119" s="68"/>
      <c r="BW119" s="68"/>
      <c r="BX119" s="68"/>
      <c r="BY119" s="68"/>
      <c r="BZ119" s="68"/>
      <c r="CA119" s="68"/>
      <c r="CB119" s="68"/>
      <c r="CC119" s="68"/>
      <c r="CD119" s="68"/>
      <c r="CE119" s="68"/>
      <c r="CF119" s="68"/>
      <c r="CG119" s="68"/>
      <c r="CH119" s="68"/>
      <c r="CI119" s="68"/>
      <c r="CJ119" s="68"/>
      <c r="CK119" s="68"/>
      <c r="CL119" s="68"/>
      <c r="CM119" s="68"/>
      <c r="CN119" s="68"/>
      <c r="CO119" s="68"/>
      <c r="CP119" s="68"/>
      <c r="CQ119" s="68"/>
      <c r="CR119" s="68"/>
      <c r="CS119" s="68"/>
      <c r="CT119" s="68"/>
      <c r="CU119" s="68"/>
      <c r="CV119" s="68"/>
      <c r="CW119" s="68"/>
      <c r="CX119" s="68"/>
      <c r="CY119" s="68"/>
      <c r="CZ119" s="68"/>
      <c r="DA119" s="68"/>
      <c r="DB119" s="68"/>
      <c r="DC119" s="68"/>
      <c r="DD119" s="68"/>
      <c r="DE119" s="68"/>
      <c r="DF119" s="68"/>
      <c r="DG119" s="68"/>
      <c r="DH119" s="68"/>
      <c r="DI119" s="68"/>
      <c r="DJ119" s="68"/>
      <c r="DK119" s="68"/>
      <c r="DL119" s="68"/>
      <c r="DM119" s="68"/>
      <c r="DN119" s="68"/>
      <c r="DO119" s="68"/>
      <c r="DP119" s="68"/>
      <c r="DQ119" s="68"/>
      <c r="DR119" s="68"/>
      <c r="DS119" s="68"/>
      <c r="DT119" s="68"/>
      <c r="DU119" s="68"/>
      <c r="DV119" s="68"/>
      <c r="DW119" s="68"/>
      <c r="DX119" s="68"/>
      <c r="DY119" s="68"/>
      <c r="DZ119" s="68"/>
      <c r="EA119" s="68"/>
      <c r="EB119" s="68"/>
      <c r="EC119" s="68"/>
      <c r="ED119" s="68"/>
      <c r="EE119" s="68"/>
      <c r="EF119" s="68"/>
      <c r="EG119" s="68"/>
      <c r="EH119" s="68"/>
      <c r="EI119" s="68"/>
      <c r="EJ119" s="68"/>
      <c r="EK119" s="68"/>
      <c r="EL119" s="68"/>
      <c r="EM119" s="68"/>
      <c r="EN119" s="68"/>
      <c r="EO119" s="68"/>
      <c r="EP119" s="68"/>
      <c r="EQ119" s="68"/>
      <c r="ER119" s="68"/>
      <c r="ES119" s="68"/>
      <c r="ET119" s="68"/>
      <c r="EU119" s="68"/>
      <c r="EV119" s="68"/>
      <c r="EW119" s="68"/>
      <c r="EX119" s="68"/>
      <c r="EY119" s="68"/>
      <c r="EZ119" s="68"/>
      <c r="FA119" s="68"/>
      <c r="FB119" s="68"/>
      <c r="FC119" s="68"/>
      <c r="FD119" s="68"/>
      <c r="FE119" s="68"/>
      <c r="FF119" s="68"/>
      <c r="FG119" s="68"/>
      <c r="FH119" s="68"/>
      <c r="FI119" s="68"/>
      <c r="FJ119" s="68"/>
      <c r="FK119" s="68"/>
      <c r="FL119" s="68"/>
      <c r="FM119" s="68"/>
      <c r="FN119" s="68"/>
      <c r="FO119" s="68"/>
      <c r="FP119" s="68"/>
      <c r="FQ119" s="68"/>
      <c r="FR119" s="68"/>
      <c r="FS119" s="68"/>
      <c r="FT119" s="68"/>
      <c r="FU119" s="68"/>
      <c r="FV119" s="68"/>
      <c r="FW119" s="68"/>
      <c r="FX119" s="68"/>
      <c r="FY119" s="68"/>
      <c r="FZ119" s="68"/>
      <c r="GA119" s="68"/>
      <c r="GB119" s="68"/>
      <c r="GC119" s="68"/>
      <c r="GD119" s="68"/>
      <c r="GE119" s="68"/>
      <c r="GF119" s="68"/>
      <c r="GG119" s="68"/>
      <c r="GH119" s="68"/>
      <c r="GI119" s="68"/>
      <c r="GJ119" s="68"/>
      <c r="GK119" s="68"/>
      <c r="GL119" s="68"/>
      <c r="GM119" s="68"/>
      <c r="GN119" s="68"/>
      <c r="GO119" s="68"/>
      <c r="GP119" s="68"/>
      <c r="GQ119" s="68"/>
      <c r="GR119" s="68"/>
      <c r="GS119" s="68"/>
      <c r="GT119" s="68"/>
      <c r="GU119" s="68"/>
      <c r="GV119" s="68"/>
      <c r="GW119" s="68"/>
      <c r="GX119" s="68"/>
      <c r="GY119" s="68"/>
      <c r="GZ119" s="68"/>
      <c r="HA119" s="68"/>
      <c r="HB119" s="68"/>
      <c r="HC119" s="68"/>
      <c r="HD119" s="68"/>
      <c r="HE119" s="68"/>
      <c r="HF119" s="68"/>
      <c r="HG119" s="68"/>
      <c r="HH119" s="68"/>
      <c r="HI119" s="68"/>
      <c r="HJ119" s="68"/>
      <c r="HK119" s="68"/>
      <c r="HL119" s="68"/>
      <c r="HM119" s="68"/>
      <c r="HN119" s="68"/>
      <c r="HO119" s="68"/>
      <c r="HP119" s="68"/>
      <c r="HQ119" s="68"/>
      <c r="HR119" s="68"/>
      <c r="HS119" s="68"/>
      <c r="HT119" s="68"/>
      <c r="HU119" s="68"/>
      <c r="HV119" s="68"/>
      <c r="HW119" s="68"/>
      <c r="HX119" s="68"/>
      <c r="HY119" s="68"/>
      <c r="HZ119" s="68"/>
      <c r="IA119" s="68"/>
      <c r="IB119" s="68"/>
      <c r="IC119" s="68"/>
      <c r="ID119" s="68"/>
      <c r="IE119" s="68"/>
      <c r="IF119" s="68"/>
      <c r="IG119" s="68"/>
      <c r="IH119" s="68"/>
      <c r="II119" s="68"/>
      <c r="IJ119" s="68"/>
      <c r="IK119" s="68"/>
      <c r="IL119" s="68"/>
      <c r="IM119" s="68"/>
      <c r="IN119" s="68"/>
      <c r="IO119" s="68"/>
      <c r="IP119" s="68"/>
      <c r="IQ119" s="68"/>
      <c r="IR119" s="68"/>
      <c r="IS119" s="68"/>
      <c r="IT119" s="68"/>
      <c r="IU119" s="68"/>
      <c r="IV119" s="68"/>
      <c r="IW119" s="68"/>
      <c r="IX119" s="68"/>
      <c r="IY119" s="68"/>
      <c r="IZ119" s="68"/>
    </row>
    <row r="120" spans="1:260" ht="15.75" customHeight="1">
      <c r="A120" s="148"/>
      <c r="B120" s="103" t="str">
        <f t="shared" si="43"/>
        <v/>
      </c>
      <c r="C120" s="103" t="str">
        <f t="shared" si="43"/>
        <v/>
      </c>
      <c r="D120" s="103" t="str">
        <f t="shared" si="43"/>
        <v/>
      </c>
      <c r="E120" s="112"/>
      <c r="F120" s="105" t="str">
        <f>IF(E120="","",VLOOKUP(E120,報名總表及收費!$I$29:$L$140,4))</f>
        <v/>
      </c>
      <c r="G120" s="109"/>
      <c r="H120" s="107" t="str">
        <f t="shared" ca="1" si="30"/>
        <v/>
      </c>
      <c r="I120" s="108"/>
      <c r="J120" s="107" t="str">
        <f t="shared" si="31"/>
        <v/>
      </c>
      <c r="K120" s="71"/>
      <c r="L120" s="71"/>
      <c r="M120" s="71"/>
      <c r="Q120" s="101" t="str">
        <f t="shared" ca="1" si="32"/>
        <v/>
      </c>
      <c r="R120" s="71" t="str">
        <f t="shared" si="33"/>
        <v/>
      </c>
      <c r="S120" s="71" t="e">
        <f t="shared" si="34"/>
        <v>#N/A</v>
      </c>
      <c r="T120" s="63" t="str">
        <f t="shared" si="35"/>
        <v/>
      </c>
      <c r="U120" s="68" t="e">
        <f t="shared" si="36"/>
        <v>#N/A</v>
      </c>
      <c r="V120" s="68"/>
      <c r="W120" s="68"/>
      <c r="X120" s="68"/>
    </row>
    <row r="121" spans="1:260" ht="15.75" customHeight="1">
      <c r="A121" s="147" t="s">
        <v>46</v>
      </c>
      <c r="B121" s="95"/>
      <c r="C121" s="95"/>
      <c r="D121" s="95"/>
      <c r="E121" s="96"/>
      <c r="F121" s="97" t="str">
        <f>IF(E121="","",VLOOKUP(E121,報名總表及收費!$I$29:$L$140,4))</f>
        <v/>
      </c>
      <c r="G121" s="98"/>
      <c r="H121" s="99" t="str">
        <f t="shared" ca="1" si="30"/>
        <v/>
      </c>
      <c r="I121" s="100"/>
      <c r="J121" s="99" t="str">
        <f t="shared" si="31"/>
        <v/>
      </c>
      <c r="K121" s="71"/>
      <c r="L121" s="71"/>
      <c r="M121" s="71"/>
      <c r="Q121" s="101" t="str">
        <f t="shared" ca="1" si="32"/>
        <v/>
      </c>
      <c r="R121" s="71" t="str">
        <f t="shared" si="33"/>
        <v/>
      </c>
      <c r="S121" s="71" t="str">
        <f t="shared" si="34"/>
        <v/>
      </c>
      <c r="T121" s="63" t="str">
        <f t="shared" si="35"/>
        <v/>
      </c>
      <c r="U121" s="68" t="str">
        <f t="shared" si="36"/>
        <v/>
      </c>
      <c r="V121" s="68"/>
      <c r="W121" s="68"/>
      <c r="X121" s="68"/>
    </row>
    <row r="122" spans="1:260" ht="15.75" customHeight="1">
      <c r="A122" s="147"/>
      <c r="B122" s="94" t="str">
        <f t="shared" ref="B122:D124" si="44">IF(B121=0,"",B121)</f>
        <v/>
      </c>
      <c r="C122" s="94" t="str">
        <f t="shared" si="44"/>
        <v/>
      </c>
      <c r="D122" s="94" t="str">
        <f t="shared" si="44"/>
        <v/>
      </c>
      <c r="E122" s="96"/>
      <c r="F122" s="97" t="str">
        <f>IF(E122="","",VLOOKUP(E122,報名總表及收費!$I$29:$L$140,4))</f>
        <v/>
      </c>
      <c r="G122" s="98"/>
      <c r="H122" s="99" t="str">
        <f t="shared" ca="1" si="30"/>
        <v/>
      </c>
      <c r="I122" s="100"/>
      <c r="J122" s="99" t="str">
        <f t="shared" si="31"/>
        <v/>
      </c>
      <c r="K122" s="71"/>
      <c r="L122" s="71"/>
      <c r="M122" s="71"/>
      <c r="Q122" s="101" t="str">
        <f t="shared" ca="1" si="32"/>
        <v/>
      </c>
      <c r="R122" s="71" t="str">
        <f t="shared" si="33"/>
        <v/>
      </c>
      <c r="S122" s="71" t="e">
        <f t="shared" si="34"/>
        <v>#N/A</v>
      </c>
      <c r="T122" s="63" t="str">
        <f t="shared" si="35"/>
        <v/>
      </c>
      <c r="U122" s="68" t="e">
        <f t="shared" si="36"/>
        <v>#N/A</v>
      </c>
      <c r="V122" s="68"/>
      <c r="W122" s="68"/>
      <c r="X122" s="68"/>
    </row>
    <row r="123" spans="1:260" ht="15.75" customHeight="1">
      <c r="A123" s="147"/>
      <c r="B123" s="94" t="str">
        <f t="shared" si="44"/>
        <v/>
      </c>
      <c r="C123" s="94" t="str">
        <f t="shared" si="44"/>
        <v/>
      </c>
      <c r="D123" s="94" t="str">
        <f t="shared" si="44"/>
        <v/>
      </c>
      <c r="E123" s="96"/>
      <c r="F123" s="97" t="str">
        <f>IF(E123="","",VLOOKUP(E123,報名總表及收費!$I$29:$L$140,4))</f>
        <v/>
      </c>
      <c r="G123" s="98"/>
      <c r="H123" s="99" t="str">
        <f t="shared" ca="1" si="30"/>
        <v/>
      </c>
      <c r="I123" s="100"/>
      <c r="J123" s="99" t="str">
        <f t="shared" si="31"/>
        <v/>
      </c>
      <c r="K123" s="71"/>
      <c r="L123" s="71"/>
      <c r="M123" s="71"/>
      <c r="Q123" s="101" t="str">
        <f t="shared" ca="1" si="32"/>
        <v/>
      </c>
      <c r="R123" s="71" t="str">
        <f t="shared" si="33"/>
        <v/>
      </c>
      <c r="S123" s="71" t="e">
        <f t="shared" si="34"/>
        <v>#N/A</v>
      </c>
      <c r="T123" s="63" t="str">
        <f t="shared" si="35"/>
        <v/>
      </c>
      <c r="U123" s="68" t="e">
        <f t="shared" si="36"/>
        <v>#N/A</v>
      </c>
      <c r="V123" s="68"/>
      <c r="W123" s="68"/>
      <c r="X123" s="68"/>
    </row>
    <row r="124" spans="1:260" ht="15.75" customHeight="1">
      <c r="A124" s="147"/>
      <c r="B124" s="94" t="str">
        <f t="shared" si="44"/>
        <v/>
      </c>
      <c r="C124" s="94" t="str">
        <f t="shared" si="44"/>
        <v/>
      </c>
      <c r="D124" s="94" t="str">
        <f t="shared" si="44"/>
        <v/>
      </c>
      <c r="E124" s="96"/>
      <c r="F124" s="97" t="str">
        <f>IF(E124="","",VLOOKUP(E124,報名總表及收費!$I$29:$L$140,4))</f>
        <v/>
      </c>
      <c r="G124" s="98"/>
      <c r="H124" s="99" t="str">
        <f t="shared" ca="1" si="30"/>
        <v/>
      </c>
      <c r="I124" s="100"/>
      <c r="J124" s="99" t="str">
        <f t="shared" si="31"/>
        <v/>
      </c>
      <c r="K124" s="71"/>
      <c r="L124" s="71"/>
      <c r="M124" s="71"/>
      <c r="Q124" s="101" t="str">
        <f t="shared" ca="1" si="32"/>
        <v/>
      </c>
      <c r="R124" s="71" t="str">
        <f t="shared" si="33"/>
        <v/>
      </c>
      <c r="S124" s="71" t="e">
        <f t="shared" si="34"/>
        <v>#N/A</v>
      </c>
      <c r="T124" s="63" t="str">
        <f t="shared" si="35"/>
        <v/>
      </c>
      <c r="U124" s="68" t="e">
        <f t="shared" si="36"/>
        <v>#N/A</v>
      </c>
      <c r="V124" s="68"/>
      <c r="W124" s="68"/>
      <c r="X124" s="68"/>
    </row>
    <row r="125" spans="1:260" ht="15.75" customHeight="1">
      <c r="A125" s="148" t="s">
        <v>47</v>
      </c>
      <c r="B125" s="104"/>
      <c r="C125" s="104"/>
      <c r="D125" s="104"/>
      <c r="E125" s="112"/>
      <c r="F125" s="105" t="str">
        <f>IF(E125="","",VLOOKUP(E125,報名總表及收費!$I$29:$L$140,4))</f>
        <v/>
      </c>
      <c r="G125" s="109"/>
      <c r="H125" s="107" t="str">
        <f t="shared" ca="1" si="30"/>
        <v/>
      </c>
      <c r="I125" s="108"/>
      <c r="J125" s="107" t="str">
        <f t="shared" si="31"/>
        <v/>
      </c>
      <c r="K125" s="71"/>
      <c r="L125" s="71"/>
      <c r="M125" s="71"/>
      <c r="Q125" s="101" t="str">
        <f t="shared" ca="1" si="32"/>
        <v/>
      </c>
      <c r="R125" s="71" t="str">
        <f t="shared" si="33"/>
        <v/>
      </c>
      <c r="S125" s="71" t="str">
        <f t="shared" si="34"/>
        <v/>
      </c>
      <c r="T125" s="63" t="str">
        <f t="shared" si="35"/>
        <v/>
      </c>
      <c r="U125" s="68" t="str">
        <f t="shared" si="36"/>
        <v/>
      </c>
      <c r="V125" s="68"/>
      <c r="W125" s="68"/>
      <c r="X125" s="68"/>
    </row>
    <row r="126" spans="1:260" ht="15.75" customHeight="1">
      <c r="A126" s="148"/>
      <c r="B126" s="103" t="str">
        <f t="shared" ref="B126:D128" si="45">IF(B125=0,"",B125)</f>
        <v/>
      </c>
      <c r="C126" s="103" t="str">
        <f t="shared" si="45"/>
        <v/>
      </c>
      <c r="D126" s="103" t="str">
        <f t="shared" si="45"/>
        <v/>
      </c>
      <c r="E126" s="112"/>
      <c r="F126" s="105" t="str">
        <f>IF(E126="","",VLOOKUP(E126,報名總表及收費!$I$29:$L$140,4))</f>
        <v/>
      </c>
      <c r="G126" s="109"/>
      <c r="H126" s="107" t="str">
        <f t="shared" ca="1" si="30"/>
        <v/>
      </c>
      <c r="I126" s="108"/>
      <c r="J126" s="107" t="str">
        <f t="shared" si="31"/>
        <v/>
      </c>
      <c r="K126" s="71"/>
      <c r="L126" s="71"/>
      <c r="M126" s="71"/>
      <c r="Q126" s="101" t="str">
        <f t="shared" ca="1" si="32"/>
        <v/>
      </c>
      <c r="R126" s="71" t="str">
        <f t="shared" si="33"/>
        <v/>
      </c>
      <c r="S126" s="71" t="e">
        <f t="shared" si="34"/>
        <v>#N/A</v>
      </c>
      <c r="T126" s="63" t="str">
        <f t="shared" si="35"/>
        <v/>
      </c>
      <c r="U126" s="68" t="e">
        <f t="shared" si="36"/>
        <v>#N/A</v>
      </c>
      <c r="V126" s="68"/>
      <c r="W126" s="68"/>
      <c r="X126" s="68"/>
    </row>
    <row r="127" spans="1:260" ht="15.75" customHeight="1">
      <c r="A127" s="148"/>
      <c r="B127" s="103" t="str">
        <f t="shared" si="45"/>
        <v/>
      </c>
      <c r="C127" s="103" t="str">
        <f t="shared" si="45"/>
        <v/>
      </c>
      <c r="D127" s="103" t="str">
        <f t="shared" si="45"/>
        <v/>
      </c>
      <c r="E127" s="112"/>
      <c r="F127" s="105" t="str">
        <f>IF(E127="","",VLOOKUP(E127,報名總表及收費!$I$29:$L$140,4))</f>
        <v/>
      </c>
      <c r="G127" s="109"/>
      <c r="H127" s="107" t="str">
        <f t="shared" ca="1" si="30"/>
        <v/>
      </c>
      <c r="I127" s="108"/>
      <c r="J127" s="107" t="str">
        <f t="shared" si="31"/>
        <v/>
      </c>
      <c r="K127" s="71"/>
      <c r="L127" s="71"/>
      <c r="M127" s="71"/>
      <c r="Q127" s="101" t="str">
        <f t="shared" ca="1" si="32"/>
        <v/>
      </c>
      <c r="R127" s="71" t="str">
        <f t="shared" si="33"/>
        <v/>
      </c>
      <c r="S127" s="71" t="e">
        <f t="shared" si="34"/>
        <v>#N/A</v>
      </c>
      <c r="T127" s="63" t="str">
        <f t="shared" si="35"/>
        <v/>
      </c>
      <c r="U127" s="68" t="e">
        <f t="shared" si="36"/>
        <v>#N/A</v>
      </c>
      <c r="V127" s="68"/>
      <c r="W127" s="68"/>
      <c r="X127" s="68"/>
    </row>
    <row r="128" spans="1:260" ht="15.75" customHeight="1">
      <c r="A128" s="148"/>
      <c r="B128" s="103" t="str">
        <f t="shared" si="45"/>
        <v/>
      </c>
      <c r="C128" s="103" t="str">
        <f t="shared" si="45"/>
        <v/>
      </c>
      <c r="D128" s="103" t="str">
        <f t="shared" si="45"/>
        <v/>
      </c>
      <c r="E128" s="112"/>
      <c r="F128" s="105" t="str">
        <f>IF(E128="","",VLOOKUP(E128,報名總表及收費!$I$29:$L$140,4))</f>
        <v/>
      </c>
      <c r="G128" s="109"/>
      <c r="H128" s="107" t="str">
        <f t="shared" ca="1" si="30"/>
        <v/>
      </c>
      <c r="I128" s="108"/>
      <c r="J128" s="107" t="str">
        <f t="shared" si="31"/>
        <v/>
      </c>
      <c r="K128" s="71"/>
      <c r="L128" s="68"/>
      <c r="M128" s="68"/>
      <c r="Q128" s="101" t="str">
        <f t="shared" ca="1" si="32"/>
        <v/>
      </c>
      <c r="R128" s="71" t="str">
        <f t="shared" si="33"/>
        <v/>
      </c>
      <c r="S128" s="71" t="e">
        <f t="shared" si="34"/>
        <v>#N/A</v>
      </c>
      <c r="T128" s="63" t="str">
        <f t="shared" si="35"/>
        <v/>
      </c>
      <c r="U128" s="68" t="e">
        <f t="shared" si="36"/>
        <v>#N/A</v>
      </c>
      <c r="V128" s="68"/>
      <c r="W128" s="68"/>
      <c r="X128" s="68"/>
    </row>
    <row r="129" spans="1:260" ht="15.75" customHeight="1">
      <c r="A129" s="147" t="s">
        <v>98</v>
      </c>
      <c r="B129" s="95"/>
      <c r="C129" s="95"/>
      <c r="D129" s="95"/>
      <c r="E129" s="96"/>
      <c r="F129" s="97" t="str">
        <f>IF(E129="","",VLOOKUP(E129,報名總表及收費!$I$29:$L$140,4))</f>
        <v/>
      </c>
      <c r="G129" s="98"/>
      <c r="H129" s="99" t="str">
        <f t="shared" ca="1" si="30"/>
        <v/>
      </c>
      <c r="I129" s="100"/>
      <c r="J129" s="99" t="str">
        <f t="shared" si="31"/>
        <v/>
      </c>
      <c r="K129" s="71"/>
      <c r="L129" s="68"/>
      <c r="M129" s="68"/>
      <c r="Q129" s="101" t="str">
        <f t="shared" ca="1" si="32"/>
        <v/>
      </c>
      <c r="R129" s="71" t="str">
        <f t="shared" si="33"/>
        <v/>
      </c>
      <c r="S129" s="71" t="str">
        <f t="shared" si="34"/>
        <v/>
      </c>
      <c r="T129" s="63" t="str">
        <f t="shared" si="35"/>
        <v/>
      </c>
      <c r="U129" s="68" t="str">
        <f t="shared" si="36"/>
        <v/>
      </c>
      <c r="V129" s="68"/>
      <c r="W129" s="68"/>
      <c r="X129" s="68"/>
    </row>
    <row r="130" spans="1:260" ht="15.75" customHeight="1">
      <c r="A130" s="147"/>
      <c r="B130" s="94" t="str">
        <f t="shared" ref="B130:D132" si="46">IF(B129=0,"",B129)</f>
        <v/>
      </c>
      <c r="C130" s="94" t="str">
        <f t="shared" si="46"/>
        <v/>
      </c>
      <c r="D130" s="94" t="str">
        <f t="shared" si="46"/>
        <v/>
      </c>
      <c r="E130" s="96"/>
      <c r="F130" s="97" t="str">
        <f>IF(E130="","",VLOOKUP(E130,報名總表及收費!$I$29:$L$140,4))</f>
        <v/>
      </c>
      <c r="G130" s="98"/>
      <c r="H130" s="99" t="str">
        <f t="shared" ca="1" si="30"/>
        <v/>
      </c>
      <c r="I130" s="100"/>
      <c r="J130" s="99" t="str">
        <f t="shared" si="31"/>
        <v/>
      </c>
      <c r="K130" s="71"/>
      <c r="L130" s="68"/>
      <c r="M130" s="68"/>
      <c r="Q130" s="101" t="str">
        <f t="shared" ca="1" si="32"/>
        <v/>
      </c>
      <c r="R130" s="71" t="str">
        <f t="shared" si="33"/>
        <v/>
      </c>
      <c r="S130" s="71" t="e">
        <f t="shared" si="34"/>
        <v>#N/A</v>
      </c>
      <c r="T130" s="63" t="str">
        <f t="shared" si="35"/>
        <v/>
      </c>
      <c r="U130" s="68" t="e">
        <f t="shared" si="36"/>
        <v>#N/A</v>
      </c>
      <c r="V130" s="68"/>
      <c r="W130" s="68"/>
      <c r="X130" s="68"/>
    </row>
    <row r="131" spans="1:260" ht="15.75" customHeight="1">
      <c r="A131" s="147"/>
      <c r="B131" s="94" t="str">
        <f t="shared" si="46"/>
        <v/>
      </c>
      <c r="C131" s="94" t="str">
        <f t="shared" si="46"/>
        <v/>
      </c>
      <c r="D131" s="94" t="str">
        <f t="shared" si="46"/>
        <v/>
      </c>
      <c r="E131" s="96"/>
      <c r="F131" s="97" t="str">
        <f>IF(E131="","",VLOOKUP(E131,報名總表及收費!$I$29:$L$140,4))</f>
        <v/>
      </c>
      <c r="G131" s="98"/>
      <c r="H131" s="99" t="str">
        <f t="shared" ca="1" si="30"/>
        <v/>
      </c>
      <c r="I131" s="100"/>
      <c r="J131" s="99" t="str">
        <f t="shared" si="31"/>
        <v/>
      </c>
      <c r="K131" s="71"/>
      <c r="L131" s="68"/>
      <c r="M131" s="68"/>
      <c r="Q131" s="101" t="str">
        <f t="shared" ca="1" si="32"/>
        <v/>
      </c>
      <c r="R131" s="71" t="str">
        <f t="shared" si="33"/>
        <v/>
      </c>
      <c r="S131" s="71" t="e">
        <f t="shared" si="34"/>
        <v>#N/A</v>
      </c>
      <c r="T131" s="63" t="str">
        <f t="shared" si="35"/>
        <v/>
      </c>
      <c r="U131" s="68" t="e">
        <f t="shared" si="36"/>
        <v>#N/A</v>
      </c>
      <c r="V131" s="68"/>
      <c r="W131" s="68"/>
      <c r="X131" s="68"/>
    </row>
    <row r="132" spans="1:260" ht="15.75" customHeight="1">
      <c r="A132" s="147"/>
      <c r="B132" s="94" t="str">
        <f t="shared" si="46"/>
        <v/>
      </c>
      <c r="C132" s="94" t="str">
        <f t="shared" si="46"/>
        <v/>
      </c>
      <c r="D132" s="94" t="str">
        <f t="shared" si="46"/>
        <v/>
      </c>
      <c r="E132" s="96"/>
      <c r="F132" s="97" t="str">
        <f>IF(E132="","",VLOOKUP(E132,報名總表及收費!$I$29:$L$140,4))</f>
        <v/>
      </c>
      <c r="G132" s="98"/>
      <c r="H132" s="99" t="str">
        <f t="shared" ca="1" si="30"/>
        <v/>
      </c>
      <c r="I132" s="100"/>
      <c r="J132" s="99" t="str">
        <f t="shared" si="31"/>
        <v/>
      </c>
      <c r="K132" s="71"/>
      <c r="L132" s="68"/>
      <c r="M132" s="68"/>
      <c r="Q132" s="101" t="str">
        <f t="shared" ca="1" si="32"/>
        <v/>
      </c>
      <c r="R132" s="71" t="str">
        <f t="shared" si="33"/>
        <v/>
      </c>
      <c r="S132" s="71" t="e">
        <f t="shared" si="34"/>
        <v>#N/A</v>
      </c>
      <c r="T132" s="63" t="str">
        <f t="shared" si="35"/>
        <v/>
      </c>
      <c r="U132" s="68" t="e">
        <f t="shared" si="36"/>
        <v>#N/A</v>
      </c>
      <c r="V132" s="68"/>
      <c r="W132" s="68"/>
      <c r="X132" s="68"/>
    </row>
    <row r="133" spans="1:260" ht="15.75" customHeight="1">
      <c r="A133" s="148" t="s">
        <v>99</v>
      </c>
      <c r="B133" s="104"/>
      <c r="C133" s="104"/>
      <c r="D133" s="104"/>
      <c r="E133" s="112"/>
      <c r="F133" s="105" t="str">
        <f>IF(E133="","",VLOOKUP(E133,報名總表及收費!$I$29:$L$140,4))</f>
        <v/>
      </c>
      <c r="G133" s="109"/>
      <c r="H133" s="107" t="str">
        <f t="shared" ca="1" si="30"/>
        <v/>
      </c>
      <c r="I133" s="108"/>
      <c r="J133" s="107" t="str">
        <f t="shared" si="31"/>
        <v/>
      </c>
      <c r="K133" s="71"/>
      <c r="L133" s="68"/>
      <c r="M133" s="68"/>
      <c r="Q133" s="101" t="str">
        <f t="shared" ca="1" si="32"/>
        <v/>
      </c>
      <c r="R133" s="71" t="str">
        <f t="shared" si="33"/>
        <v/>
      </c>
      <c r="S133" s="71" t="str">
        <f t="shared" si="34"/>
        <v/>
      </c>
      <c r="T133" s="63" t="str">
        <f t="shared" si="35"/>
        <v/>
      </c>
      <c r="U133" s="68" t="str">
        <f t="shared" si="36"/>
        <v/>
      </c>
      <c r="V133" s="68"/>
      <c r="W133" s="68"/>
      <c r="X133" s="68"/>
    </row>
    <row r="134" spans="1:260" ht="15.75" customHeight="1">
      <c r="A134" s="148"/>
      <c r="B134" s="103" t="str">
        <f t="shared" ref="B134:D136" si="47">IF(B133=0,"",B133)</f>
        <v/>
      </c>
      <c r="C134" s="103" t="str">
        <f t="shared" si="47"/>
        <v/>
      </c>
      <c r="D134" s="103" t="str">
        <f t="shared" si="47"/>
        <v/>
      </c>
      <c r="E134" s="112"/>
      <c r="F134" s="105" t="str">
        <f>IF(E134="","",VLOOKUP(E134,報名總表及收費!$I$29:$L$140,4))</f>
        <v/>
      </c>
      <c r="G134" s="109"/>
      <c r="H134" s="107" t="str">
        <f t="shared" ca="1" si="30"/>
        <v/>
      </c>
      <c r="I134" s="108"/>
      <c r="J134" s="107" t="str">
        <f t="shared" si="31"/>
        <v/>
      </c>
      <c r="K134" s="71"/>
      <c r="L134" s="68"/>
      <c r="M134" s="68"/>
      <c r="Q134" s="101" t="str">
        <f t="shared" ca="1" si="32"/>
        <v/>
      </c>
      <c r="R134" s="71" t="str">
        <f t="shared" si="33"/>
        <v/>
      </c>
      <c r="S134" s="71" t="e">
        <f t="shared" si="34"/>
        <v>#N/A</v>
      </c>
      <c r="T134" s="63" t="str">
        <f t="shared" si="35"/>
        <v/>
      </c>
      <c r="U134" s="68" t="e">
        <f t="shared" si="36"/>
        <v>#N/A</v>
      </c>
      <c r="V134" s="68"/>
      <c r="W134" s="68"/>
      <c r="X134" s="68"/>
    </row>
    <row r="135" spans="1:260" ht="15.75" customHeight="1">
      <c r="A135" s="148"/>
      <c r="B135" s="103" t="str">
        <f t="shared" si="47"/>
        <v/>
      </c>
      <c r="C135" s="103" t="str">
        <f t="shared" si="47"/>
        <v/>
      </c>
      <c r="D135" s="103" t="str">
        <f t="shared" si="47"/>
        <v/>
      </c>
      <c r="E135" s="112"/>
      <c r="F135" s="105" t="str">
        <f>IF(E135="","",VLOOKUP(E135,報名總表及收費!$I$29:$L$140,4))</f>
        <v/>
      </c>
      <c r="G135" s="109"/>
      <c r="H135" s="107" t="str">
        <f t="shared" ca="1" si="30"/>
        <v/>
      </c>
      <c r="I135" s="108"/>
      <c r="J135" s="107" t="str">
        <f t="shared" si="31"/>
        <v/>
      </c>
      <c r="L135" s="68"/>
      <c r="M135" s="68"/>
      <c r="Q135" s="101" t="str">
        <f t="shared" ca="1" si="32"/>
        <v/>
      </c>
      <c r="R135" s="71" t="str">
        <f t="shared" si="33"/>
        <v/>
      </c>
      <c r="S135" s="71" t="e">
        <f t="shared" si="34"/>
        <v>#N/A</v>
      </c>
      <c r="T135" s="63" t="str">
        <f t="shared" si="35"/>
        <v/>
      </c>
      <c r="U135" s="68" t="e">
        <f t="shared" si="36"/>
        <v>#N/A</v>
      </c>
      <c r="V135" s="68"/>
      <c r="W135" s="68"/>
      <c r="X135" s="68"/>
    </row>
    <row r="136" spans="1:260" ht="15.75" customHeight="1">
      <c r="A136" s="148"/>
      <c r="B136" s="103" t="str">
        <f t="shared" si="47"/>
        <v/>
      </c>
      <c r="C136" s="103" t="str">
        <f t="shared" si="47"/>
        <v/>
      </c>
      <c r="D136" s="103" t="str">
        <f t="shared" si="47"/>
        <v/>
      </c>
      <c r="E136" s="112"/>
      <c r="F136" s="105" t="str">
        <f>IF(E136="","",VLOOKUP(E136,報名總表及收費!$I$29:$L$140,4))</f>
        <v/>
      </c>
      <c r="G136" s="109"/>
      <c r="H136" s="107" t="str">
        <f t="shared" ca="1" si="30"/>
        <v/>
      </c>
      <c r="I136" s="108"/>
      <c r="J136" s="107" t="str">
        <f t="shared" si="31"/>
        <v/>
      </c>
      <c r="K136" s="68"/>
      <c r="N136" s="68"/>
      <c r="O136" s="68"/>
      <c r="P136" s="68"/>
      <c r="Q136" s="101" t="str">
        <f t="shared" ca="1" si="32"/>
        <v/>
      </c>
      <c r="R136" s="71" t="str">
        <f t="shared" si="33"/>
        <v/>
      </c>
      <c r="S136" s="71" t="e">
        <f t="shared" si="34"/>
        <v>#N/A</v>
      </c>
      <c r="T136" s="63" t="str">
        <f t="shared" si="35"/>
        <v/>
      </c>
      <c r="U136" s="68" t="e">
        <f t="shared" si="36"/>
        <v>#N/A</v>
      </c>
      <c r="V136" s="68"/>
      <c r="W136" s="68"/>
      <c r="X136" s="68"/>
      <c r="Y136" s="68"/>
      <c r="Z136" s="68"/>
      <c r="AA136" s="68"/>
      <c r="AB136" s="68"/>
      <c r="AC136" s="68"/>
      <c r="AD136" s="68"/>
      <c r="AE136" s="68"/>
      <c r="AF136" s="68"/>
      <c r="AG136" s="68"/>
      <c r="AH136" s="68"/>
      <c r="AI136" s="68"/>
      <c r="AJ136" s="68"/>
      <c r="AK136" s="68"/>
      <c r="AL136" s="68"/>
      <c r="AM136" s="68"/>
      <c r="AN136" s="68"/>
      <c r="AO136" s="68"/>
      <c r="AP136" s="68"/>
      <c r="AQ136" s="68"/>
      <c r="AR136" s="68"/>
      <c r="AS136" s="68"/>
      <c r="AT136" s="68"/>
      <c r="AU136" s="68"/>
      <c r="AV136" s="68"/>
      <c r="AW136" s="68"/>
      <c r="AX136" s="68"/>
      <c r="AY136" s="68"/>
      <c r="AZ136" s="68"/>
      <c r="BA136" s="68"/>
      <c r="BB136" s="68"/>
      <c r="BC136" s="68"/>
      <c r="BD136" s="68"/>
      <c r="BE136" s="68"/>
      <c r="BF136" s="68"/>
      <c r="BG136" s="68"/>
      <c r="BH136" s="68"/>
      <c r="BI136" s="68"/>
      <c r="BJ136" s="68"/>
      <c r="BK136" s="68"/>
      <c r="BL136" s="68"/>
      <c r="BM136" s="68"/>
      <c r="BN136" s="68"/>
      <c r="BO136" s="68"/>
      <c r="BP136" s="68"/>
      <c r="BQ136" s="68"/>
      <c r="BR136" s="68"/>
      <c r="BS136" s="68"/>
      <c r="BT136" s="68"/>
      <c r="BU136" s="68"/>
      <c r="BV136" s="68"/>
      <c r="BW136" s="68"/>
      <c r="BX136" s="68"/>
      <c r="BY136" s="68"/>
      <c r="BZ136" s="68"/>
      <c r="CA136" s="68"/>
      <c r="CB136" s="68"/>
      <c r="CC136" s="68"/>
      <c r="CD136" s="68"/>
      <c r="CE136" s="68"/>
      <c r="CF136" s="68"/>
      <c r="CG136" s="68"/>
      <c r="CH136" s="68"/>
      <c r="CI136" s="68"/>
      <c r="CJ136" s="68"/>
      <c r="CK136" s="68"/>
      <c r="CL136" s="68"/>
      <c r="CM136" s="68"/>
      <c r="CN136" s="68"/>
      <c r="CO136" s="68"/>
      <c r="CP136" s="68"/>
      <c r="CQ136" s="68"/>
      <c r="CR136" s="68"/>
      <c r="CS136" s="68"/>
      <c r="CT136" s="68"/>
      <c r="CU136" s="68"/>
      <c r="CV136" s="68"/>
      <c r="CW136" s="68"/>
      <c r="CX136" s="68"/>
      <c r="CY136" s="68"/>
      <c r="CZ136" s="68"/>
      <c r="DA136" s="68"/>
      <c r="DB136" s="68"/>
      <c r="DC136" s="68"/>
      <c r="DD136" s="68"/>
      <c r="DE136" s="68"/>
      <c r="DF136" s="68"/>
      <c r="DG136" s="68"/>
      <c r="DH136" s="68"/>
      <c r="DI136" s="68"/>
      <c r="DJ136" s="68"/>
      <c r="DK136" s="68"/>
      <c r="DL136" s="68"/>
      <c r="DM136" s="68"/>
      <c r="DN136" s="68"/>
      <c r="DO136" s="68"/>
      <c r="DP136" s="68"/>
      <c r="DQ136" s="68"/>
      <c r="DR136" s="68"/>
      <c r="DS136" s="68"/>
      <c r="DT136" s="68"/>
      <c r="DU136" s="68"/>
      <c r="DV136" s="68"/>
      <c r="DW136" s="68"/>
      <c r="DX136" s="68"/>
      <c r="DY136" s="68"/>
      <c r="DZ136" s="68"/>
      <c r="EA136" s="68"/>
      <c r="EB136" s="68"/>
      <c r="EC136" s="68"/>
      <c r="ED136" s="68"/>
      <c r="EE136" s="68"/>
      <c r="EF136" s="68"/>
      <c r="EG136" s="68"/>
      <c r="EH136" s="68"/>
      <c r="EI136" s="68"/>
      <c r="EJ136" s="68"/>
      <c r="EK136" s="68"/>
      <c r="EL136" s="68"/>
      <c r="EM136" s="68"/>
      <c r="EN136" s="68"/>
      <c r="EO136" s="68"/>
      <c r="EP136" s="68"/>
      <c r="EQ136" s="68"/>
      <c r="ER136" s="68"/>
      <c r="ES136" s="68"/>
      <c r="ET136" s="68"/>
      <c r="EU136" s="68"/>
      <c r="EV136" s="68"/>
      <c r="EW136" s="68"/>
      <c r="EX136" s="68"/>
      <c r="EY136" s="68"/>
      <c r="EZ136" s="68"/>
      <c r="FA136" s="68"/>
      <c r="FB136" s="68"/>
      <c r="FC136" s="68"/>
      <c r="FD136" s="68"/>
      <c r="FE136" s="68"/>
      <c r="FF136" s="68"/>
      <c r="FG136" s="68"/>
      <c r="FH136" s="68"/>
      <c r="FI136" s="68"/>
      <c r="FJ136" s="68"/>
      <c r="FK136" s="68"/>
      <c r="FL136" s="68"/>
      <c r="FM136" s="68"/>
      <c r="FN136" s="68"/>
      <c r="FO136" s="68"/>
      <c r="FP136" s="68"/>
      <c r="FQ136" s="68"/>
      <c r="FR136" s="68"/>
      <c r="FS136" s="68"/>
      <c r="FT136" s="68"/>
      <c r="FU136" s="68"/>
      <c r="FV136" s="68"/>
      <c r="FW136" s="68"/>
      <c r="FX136" s="68"/>
      <c r="FY136" s="68"/>
      <c r="FZ136" s="68"/>
      <c r="GA136" s="68"/>
      <c r="GB136" s="68"/>
      <c r="GC136" s="68"/>
      <c r="GD136" s="68"/>
      <c r="GE136" s="68"/>
      <c r="GF136" s="68"/>
      <c r="GG136" s="68"/>
      <c r="GH136" s="68"/>
      <c r="GI136" s="68"/>
      <c r="GJ136" s="68"/>
      <c r="GK136" s="68"/>
      <c r="GL136" s="68"/>
      <c r="GM136" s="68"/>
      <c r="GN136" s="68"/>
      <c r="GO136" s="68"/>
      <c r="GP136" s="68"/>
      <c r="GQ136" s="68"/>
      <c r="GR136" s="68"/>
      <c r="GS136" s="68"/>
      <c r="GT136" s="68"/>
      <c r="GU136" s="68"/>
      <c r="GV136" s="68"/>
      <c r="GW136" s="68"/>
      <c r="GX136" s="68"/>
      <c r="GY136" s="68"/>
      <c r="GZ136" s="68"/>
      <c r="HA136" s="68"/>
      <c r="HB136" s="68"/>
      <c r="HC136" s="68"/>
      <c r="HD136" s="68"/>
      <c r="HE136" s="68"/>
      <c r="HF136" s="68"/>
      <c r="HG136" s="68"/>
      <c r="HH136" s="68"/>
      <c r="HI136" s="68"/>
      <c r="HJ136" s="68"/>
      <c r="HK136" s="68"/>
      <c r="HL136" s="68"/>
      <c r="HM136" s="68"/>
      <c r="HN136" s="68"/>
      <c r="HO136" s="68"/>
      <c r="HP136" s="68"/>
      <c r="HQ136" s="68"/>
      <c r="HR136" s="68"/>
      <c r="HS136" s="68"/>
      <c r="HT136" s="68"/>
      <c r="HU136" s="68"/>
      <c r="HV136" s="68"/>
      <c r="HW136" s="68"/>
      <c r="HX136" s="68"/>
      <c r="HY136" s="68"/>
      <c r="HZ136" s="68"/>
      <c r="IA136" s="68"/>
      <c r="IB136" s="68"/>
      <c r="IC136" s="68"/>
      <c r="ID136" s="68"/>
      <c r="IE136" s="68"/>
      <c r="IF136" s="68"/>
      <c r="IG136" s="68"/>
      <c r="IH136" s="68"/>
      <c r="II136" s="68"/>
      <c r="IJ136" s="68"/>
      <c r="IK136" s="68"/>
      <c r="IL136" s="68"/>
      <c r="IM136" s="68"/>
      <c r="IN136" s="68"/>
      <c r="IO136" s="68"/>
      <c r="IP136" s="68"/>
      <c r="IQ136" s="68"/>
      <c r="IR136" s="68"/>
      <c r="IS136" s="68"/>
      <c r="IT136" s="68"/>
      <c r="IU136" s="68"/>
      <c r="IV136" s="68"/>
      <c r="IW136" s="68"/>
      <c r="IX136" s="68"/>
      <c r="IY136" s="68"/>
      <c r="IZ136" s="68"/>
    </row>
    <row r="137" spans="1:260" ht="15.75" customHeight="1">
      <c r="A137" s="147" t="s">
        <v>100</v>
      </c>
      <c r="B137" s="95"/>
      <c r="C137" s="95"/>
      <c r="D137" s="95"/>
      <c r="E137" s="96"/>
      <c r="F137" s="97" t="str">
        <f>IF(E137="","",VLOOKUP(E137,報名總表及收費!$I$29:$L$140,4))</f>
        <v/>
      </c>
      <c r="G137" s="98"/>
      <c r="H137" s="99" t="str">
        <f t="shared" ca="1" si="30"/>
        <v/>
      </c>
      <c r="I137" s="100"/>
      <c r="J137" s="99" t="str">
        <f t="shared" si="31"/>
        <v/>
      </c>
      <c r="K137" s="68"/>
      <c r="N137" s="68"/>
      <c r="O137" s="68"/>
      <c r="P137" s="68"/>
      <c r="Q137" s="101" t="str">
        <f t="shared" ca="1" si="32"/>
        <v/>
      </c>
      <c r="R137" s="71" t="str">
        <f t="shared" si="33"/>
        <v/>
      </c>
      <c r="S137" s="71" t="str">
        <f t="shared" si="34"/>
        <v/>
      </c>
      <c r="T137" s="63" t="str">
        <f t="shared" si="35"/>
        <v/>
      </c>
      <c r="U137" s="68" t="str">
        <f t="shared" si="36"/>
        <v/>
      </c>
      <c r="V137" s="68"/>
      <c r="W137" s="68"/>
      <c r="X137" s="68"/>
      <c r="Y137" s="68"/>
      <c r="Z137" s="68"/>
      <c r="AA137" s="68"/>
      <c r="AB137" s="68"/>
      <c r="AC137" s="68"/>
      <c r="AD137" s="68"/>
      <c r="AE137" s="68"/>
      <c r="AF137" s="68"/>
      <c r="AG137" s="68"/>
      <c r="AH137" s="68"/>
      <c r="AI137" s="68"/>
      <c r="AJ137" s="68"/>
      <c r="AK137" s="68"/>
      <c r="AL137" s="68"/>
      <c r="AM137" s="68"/>
      <c r="AN137" s="68"/>
      <c r="AO137" s="68"/>
      <c r="AP137" s="68"/>
      <c r="AQ137" s="68"/>
      <c r="AR137" s="68"/>
      <c r="AS137" s="68"/>
      <c r="AT137" s="68"/>
      <c r="AU137" s="68"/>
      <c r="AV137" s="68"/>
      <c r="AW137" s="68"/>
      <c r="AX137" s="68"/>
      <c r="AY137" s="68"/>
      <c r="AZ137" s="68"/>
      <c r="BA137" s="68"/>
      <c r="BB137" s="68"/>
      <c r="BC137" s="68"/>
      <c r="BD137" s="68"/>
      <c r="BE137" s="68"/>
      <c r="BF137" s="68"/>
      <c r="BG137" s="68"/>
      <c r="BH137" s="68"/>
      <c r="BI137" s="68"/>
      <c r="BJ137" s="68"/>
      <c r="BK137" s="68"/>
      <c r="BL137" s="68"/>
      <c r="BM137" s="68"/>
      <c r="BN137" s="68"/>
      <c r="BO137" s="68"/>
      <c r="BP137" s="68"/>
      <c r="BQ137" s="68"/>
      <c r="BR137" s="68"/>
      <c r="BS137" s="68"/>
      <c r="BT137" s="68"/>
      <c r="BU137" s="68"/>
      <c r="BV137" s="68"/>
      <c r="BW137" s="68"/>
      <c r="BX137" s="68"/>
      <c r="BY137" s="68"/>
      <c r="BZ137" s="68"/>
      <c r="CA137" s="68"/>
      <c r="CB137" s="68"/>
      <c r="CC137" s="68"/>
      <c r="CD137" s="68"/>
      <c r="CE137" s="68"/>
      <c r="CF137" s="68"/>
      <c r="CG137" s="68"/>
      <c r="CH137" s="68"/>
      <c r="CI137" s="68"/>
      <c r="CJ137" s="68"/>
      <c r="CK137" s="68"/>
      <c r="CL137" s="68"/>
      <c r="CM137" s="68"/>
      <c r="CN137" s="68"/>
      <c r="CO137" s="68"/>
      <c r="CP137" s="68"/>
      <c r="CQ137" s="68"/>
      <c r="CR137" s="68"/>
      <c r="CS137" s="68"/>
      <c r="CT137" s="68"/>
      <c r="CU137" s="68"/>
      <c r="CV137" s="68"/>
      <c r="CW137" s="68"/>
      <c r="CX137" s="68"/>
      <c r="CY137" s="68"/>
      <c r="CZ137" s="68"/>
      <c r="DA137" s="68"/>
      <c r="DB137" s="68"/>
      <c r="DC137" s="68"/>
      <c r="DD137" s="68"/>
      <c r="DE137" s="68"/>
      <c r="DF137" s="68"/>
      <c r="DG137" s="68"/>
      <c r="DH137" s="68"/>
      <c r="DI137" s="68"/>
      <c r="DJ137" s="68"/>
      <c r="DK137" s="68"/>
      <c r="DL137" s="68"/>
      <c r="DM137" s="68"/>
      <c r="DN137" s="68"/>
      <c r="DO137" s="68"/>
      <c r="DP137" s="68"/>
      <c r="DQ137" s="68"/>
      <c r="DR137" s="68"/>
      <c r="DS137" s="68"/>
      <c r="DT137" s="68"/>
      <c r="DU137" s="68"/>
      <c r="DV137" s="68"/>
      <c r="DW137" s="68"/>
      <c r="DX137" s="68"/>
      <c r="DY137" s="68"/>
      <c r="DZ137" s="68"/>
      <c r="EA137" s="68"/>
      <c r="EB137" s="68"/>
      <c r="EC137" s="68"/>
      <c r="ED137" s="68"/>
      <c r="EE137" s="68"/>
      <c r="EF137" s="68"/>
      <c r="EG137" s="68"/>
      <c r="EH137" s="68"/>
      <c r="EI137" s="68"/>
      <c r="EJ137" s="68"/>
      <c r="EK137" s="68"/>
      <c r="EL137" s="68"/>
      <c r="EM137" s="68"/>
      <c r="EN137" s="68"/>
      <c r="EO137" s="68"/>
      <c r="EP137" s="68"/>
      <c r="EQ137" s="68"/>
      <c r="ER137" s="68"/>
      <c r="ES137" s="68"/>
      <c r="ET137" s="68"/>
      <c r="EU137" s="68"/>
      <c r="EV137" s="68"/>
      <c r="EW137" s="68"/>
      <c r="EX137" s="68"/>
      <c r="EY137" s="68"/>
      <c r="EZ137" s="68"/>
      <c r="FA137" s="68"/>
      <c r="FB137" s="68"/>
      <c r="FC137" s="68"/>
      <c r="FD137" s="68"/>
      <c r="FE137" s="68"/>
      <c r="FF137" s="68"/>
      <c r="FG137" s="68"/>
      <c r="FH137" s="68"/>
      <c r="FI137" s="68"/>
      <c r="FJ137" s="68"/>
      <c r="FK137" s="68"/>
      <c r="FL137" s="68"/>
      <c r="FM137" s="68"/>
      <c r="FN137" s="68"/>
      <c r="FO137" s="68"/>
      <c r="FP137" s="68"/>
      <c r="FQ137" s="68"/>
      <c r="FR137" s="68"/>
      <c r="FS137" s="68"/>
      <c r="FT137" s="68"/>
      <c r="FU137" s="68"/>
      <c r="FV137" s="68"/>
      <c r="FW137" s="68"/>
      <c r="FX137" s="68"/>
      <c r="FY137" s="68"/>
      <c r="FZ137" s="68"/>
      <c r="GA137" s="68"/>
      <c r="GB137" s="68"/>
      <c r="GC137" s="68"/>
      <c r="GD137" s="68"/>
      <c r="GE137" s="68"/>
      <c r="GF137" s="68"/>
      <c r="GG137" s="68"/>
      <c r="GH137" s="68"/>
      <c r="GI137" s="68"/>
      <c r="GJ137" s="68"/>
      <c r="GK137" s="68"/>
      <c r="GL137" s="68"/>
      <c r="GM137" s="68"/>
      <c r="GN137" s="68"/>
      <c r="GO137" s="68"/>
      <c r="GP137" s="68"/>
      <c r="GQ137" s="68"/>
      <c r="GR137" s="68"/>
      <c r="GS137" s="68"/>
      <c r="GT137" s="68"/>
      <c r="GU137" s="68"/>
      <c r="GV137" s="68"/>
      <c r="GW137" s="68"/>
      <c r="GX137" s="68"/>
      <c r="GY137" s="68"/>
      <c r="GZ137" s="68"/>
      <c r="HA137" s="68"/>
      <c r="HB137" s="68"/>
      <c r="HC137" s="68"/>
      <c r="HD137" s="68"/>
      <c r="HE137" s="68"/>
      <c r="HF137" s="68"/>
      <c r="HG137" s="68"/>
      <c r="HH137" s="68"/>
      <c r="HI137" s="68"/>
      <c r="HJ137" s="68"/>
      <c r="HK137" s="68"/>
      <c r="HL137" s="68"/>
      <c r="HM137" s="68"/>
      <c r="HN137" s="68"/>
      <c r="HO137" s="68"/>
      <c r="HP137" s="68"/>
      <c r="HQ137" s="68"/>
      <c r="HR137" s="68"/>
      <c r="HS137" s="68"/>
      <c r="HT137" s="68"/>
      <c r="HU137" s="68"/>
      <c r="HV137" s="68"/>
      <c r="HW137" s="68"/>
      <c r="HX137" s="68"/>
      <c r="HY137" s="68"/>
      <c r="HZ137" s="68"/>
      <c r="IA137" s="68"/>
      <c r="IB137" s="68"/>
      <c r="IC137" s="68"/>
      <c r="ID137" s="68"/>
      <c r="IE137" s="68"/>
      <c r="IF137" s="68"/>
      <c r="IG137" s="68"/>
      <c r="IH137" s="68"/>
      <c r="II137" s="68"/>
      <c r="IJ137" s="68"/>
      <c r="IK137" s="68"/>
      <c r="IL137" s="68"/>
      <c r="IM137" s="68"/>
      <c r="IN137" s="68"/>
      <c r="IO137" s="68"/>
      <c r="IP137" s="68"/>
      <c r="IQ137" s="68"/>
      <c r="IR137" s="68"/>
      <c r="IS137" s="68"/>
      <c r="IT137" s="68"/>
      <c r="IU137" s="68"/>
      <c r="IV137" s="68"/>
      <c r="IW137" s="68"/>
      <c r="IX137" s="68"/>
      <c r="IY137" s="68"/>
      <c r="IZ137" s="68"/>
    </row>
    <row r="138" spans="1:260" ht="15.75" customHeight="1">
      <c r="A138" s="147"/>
      <c r="B138" s="94" t="str">
        <f t="shared" ref="B138:D140" si="48">IF(B137=0,"",B137)</f>
        <v/>
      </c>
      <c r="C138" s="94" t="str">
        <f t="shared" si="48"/>
        <v/>
      </c>
      <c r="D138" s="94" t="str">
        <f t="shared" si="48"/>
        <v/>
      </c>
      <c r="E138" s="96"/>
      <c r="F138" s="97" t="str">
        <f>IF(E138="","",VLOOKUP(E138,報名總表及收費!$I$29:$L$140,4))</f>
        <v/>
      </c>
      <c r="G138" s="98"/>
      <c r="H138" s="99" t="str">
        <f t="shared" ca="1" si="30"/>
        <v/>
      </c>
      <c r="I138" s="100"/>
      <c r="J138" s="99" t="str">
        <f t="shared" si="31"/>
        <v/>
      </c>
      <c r="K138" s="68"/>
      <c r="N138" s="68"/>
      <c r="O138" s="68"/>
      <c r="P138" s="68"/>
      <c r="Q138" s="101" t="str">
        <f t="shared" ca="1" si="32"/>
        <v/>
      </c>
      <c r="R138" s="71" t="str">
        <f t="shared" si="33"/>
        <v/>
      </c>
      <c r="S138" s="71" t="e">
        <f t="shared" si="34"/>
        <v>#N/A</v>
      </c>
      <c r="T138" s="63" t="str">
        <f t="shared" si="35"/>
        <v/>
      </c>
      <c r="U138" s="68" t="e">
        <f t="shared" si="36"/>
        <v>#N/A</v>
      </c>
      <c r="V138" s="68"/>
      <c r="W138" s="68"/>
      <c r="X138" s="68"/>
      <c r="Y138" s="68"/>
      <c r="Z138" s="68"/>
      <c r="AA138" s="68"/>
      <c r="AB138" s="68"/>
      <c r="AC138" s="68"/>
      <c r="AD138" s="68"/>
      <c r="AE138" s="68"/>
      <c r="AF138" s="68"/>
      <c r="AG138" s="68"/>
      <c r="AH138" s="68"/>
      <c r="AI138" s="68"/>
      <c r="AJ138" s="68"/>
      <c r="AK138" s="68"/>
      <c r="AL138" s="68"/>
      <c r="AM138" s="68"/>
      <c r="AN138" s="68"/>
      <c r="AO138" s="68"/>
      <c r="AP138" s="68"/>
      <c r="AQ138" s="68"/>
      <c r="AR138" s="68"/>
      <c r="AS138" s="68"/>
      <c r="AT138" s="68"/>
      <c r="AU138" s="68"/>
      <c r="AV138" s="68"/>
      <c r="AW138" s="68"/>
      <c r="AX138" s="68"/>
      <c r="AY138" s="68"/>
      <c r="AZ138" s="68"/>
      <c r="BA138" s="68"/>
      <c r="BB138" s="68"/>
      <c r="BC138" s="68"/>
      <c r="BD138" s="68"/>
      <c r="BE138" s="68"/>
      <c r="BF138" s="68"/>
      <c r="BG138" s="68"/>
      <c r="BH138" s="68"/>
      <c r="BI138" s="68"/>
      <c r="BJ138" s="68"/>
      <c r="BK138" s="68"/>
      <c r="BL138" s="68"/>
      <c r="BM138" s="68"/>
      <c r="BN138" s="68"/>
      <c r="BO138" s="68"/>
      <c r="BP138" s="68"/>
      <c r="BQ138" s="68"/>
      <c r="BR138" s="68"/>
      <c r="BS138" s="68"/>
      <c r="BT138" s="68"/>
      <c r="BU138" s="68"/>
      <c r="BV138" s="68"/>
      <c r="BW138" s="68"/>
      <c r="BX138" s="68"/>
      <c r="BY138" s="68"/>
      <c r="BZ138" s="68"/>
      <c r="CA138" s="68"/>
      <c r="CB138" s="68"/>
      <c r="CC138" s="68"/>
      <c r="CD138" s="68"/>
      <c r="CE138" s="68"/>
      <c r="CF138" s="68"/>
      <c r="CG138" s="68"/>
      <c r="CH138" s="68"/>
      <c r="CI138" s="68"/>
      <c r="CJ138" s="68"/>
      <c r="CK138" s="68"/>
      <c r="CL138" s="68"/>
      <c r="CM138" s="68"/>
      <c r="CN138" s="68"/>
      <c r="CO138" s="68"/>
      <c r="CP138" s="68"/>
      <c r="CQ138" s="68"/>
      <c r="CR138" s="68"/>
      <c r="CS138" s="68"/>
      <c r="CT138" s="68"/>
      <c r="CU138" s="68"/>
      <c r="CV138" s="68"/>
      <c r="CW138" s="68"/>
      <c r="CX138" s="68"/>
      <c r="CY138" s="68"/>
      <c r="CZ138" s="68"/>
      <c r="DA138" s="68"/>
      <c r="DB138" s="68"/>
      <c r="DC138" s="68"/>
      <c r="DD138" s="68"/>
      <c r="DE138" s="68"/>
      <c r="DF138" s="68"/>
      <c r="DG138" s="68"/>
      <c r="DH138" s="68"/>
      <c r="DI138" s="68"/>
      <c r="DJ138" s="68"/>
      <c r="DK138" s="68"/>
      <c r="DL138" s="68"/>
      <c r="DM138" s="68"/>
      <c r="DN138" s="68"/>
      <c r="DO138" s="68"/>
      <c r="DP138" s="68"/>
      <c r="DQ138" s="68"/>
      <c r="DR138" s="68"/>
      <c r="DS138" s="68"/>
      <c r="DT138" s="68"/>
      <c r="DU138" s="68"/>
      <c r="DV138" s="68"/>
      <c r="DW138" s="68"/>
      <c r="DX138" s="68"/>
      <c r="DY138" s="68"/>
      <c r="DZ138" s="68"/>
      <c r="EA138" s="68"/>
      <c r="EB138" s="68"/>
      <c r="EC138" s="68"/>
      <c r="ED138" s="68"/>
      <c r="EE138" s="68"/>
      <c r="EF138" s="68"/>
      <c r="EG138" s="68"/>
      <c r="EH138" s="68"/>
      <c r="EI138" s="68"/>
      <c r="EJ138" s="68"/>
      <c r="EK138" s="68"/>
      <c r="EL138" s="68"/>
      <c r="EM138" s="68"/>
      <c r="EN138" s="68"/>
      <c r="EO138" s="68"/>
      <c r="EP138" s="68"/>
      <c r="EQ138" s="68"/>
      <c r="ER138" s="68"/>
      <c r="ES138" s="68"/>
      <c r="ET138" s="68"/>
      <c r="EU138" s="68"/>
      <c r="EV138" s="68"/>
      <c r="EW138" s="68"/>
      <c r="EX138" s="68"/>
      <c r="EY138" s="68"/>
      <c r="EZ138" s="68"/>
      <c r="FA138" s="68"/>
      <c r="FB138" s="68"/>
      <c r="FC138" s="68"/>
      <c r="FD138" s="68"/>
      <c r="FE138" s="68"/>
      <c r="FF138" s="68"/>
      <c r="FG138" s="68"/>
      <c r="FH138" s="68"/>
      <c r="FI138" s="68"/>
      <c r="FJ138" s="68"/>
      <c r="FK138" s="68"/>
      <c r="FL138" s="68"/>
      <c r="FM138" s="68"/>
      <c r="FN138" s="68"/>
      <c r="FO138" s="68"/>
      <c r="FP138" s="68"/>
      <c r="FQ138" s="68"/>
      <c r="FR138" s="68"/>
      <c r="FS138" s="68"/>
      <c r="FT138" s="68"/>
      <c r="FU138" s="68"/>
      <c r="FV138" s="68"/>
      <c r="FW138" s="68"/>
      <c r="FX138" s="68"/>
      <c r="FY138" s="68"/>
      <c r="FZ138" s="68"/>
      <c r="GA138" s="68"/>
      <c r="GB138" s="68"/>
      <c r="GC138" s="68"/>
      <c r="GD138" s="68"/>
      <c r="GE138" s="68"/>
      <c r="GF138" s="68"/>
      <c r="GG138" s="68"/>
      <c r="GH138" s="68"/>
      <c r="GI138" s="68"/>
      <c r="GJ138" s="68"/>
      <c r="GK138" s="68"/>
      <c r="GL138" s="68"/>
      <c r="GM138" s="68"/>
      <c r="GN138" s="68"/>
      <c r="GO138" s="68"/>
      <c r="GP138" s="68"/>
      <c r="GQ138" s="68"/>
      <c r="GR138" s="68"/>
      <c r="GS138" s="68"/>
      <c r="GT138" s="68"/>
      <c r="GU138" s="68"/>
      <c r="GV138" s="68"/>
      <c r="GW138" s="68"/>
      <c r="GX138" s="68"/>
      <c r="GY138" s="68"/>
      <c r="GZ138" s="68"/>
      <c r="HA138" s="68"/>
      <c r="HB138" s="68"/>
      <c r="HC138" s="68"/>
      <c r="HD138" s="68"/>
      <c r="HE138" s="68"/>
      <c r="HF138" s="68"/>
      <c r="HG138" s="68"/>
      <c r="HH138" s="68"/>
      <c r="HI138" s="68"/>
      <c r="HJ138" s="68"/>
      <c r="HK138" s="68"/>
      <c r="HL138" s="68"/>
      <c r="HM138" s="68"/>
      <c r="HN138" s="68"/>
      <c r="HO138" s="68"/>
      <c r="HP138" s="68"/>
      <c r="HQ138" s="68"/>
      <c r="HR138" s="68"/>
      <c r="HS138" s="68"/>
      <c r="HT138" s="68"/>
      <c r="HU138" s="68"/>
      <c r="HV138" s="68"/>
      <c r="HW138" s="68"/>
      <c r="HX138" s="68"/>
      <c r="HY138" s="68"/>
      <c r="HZ138" s="68"/>
      <c r="IA138" s="68"/>
      <c r="IB138" s="68"/>
      <c r="IC138" s="68"/>
      <c r="ID138" s="68"/>
      <c r="IE138" s="68"/>
      <c r="IF138" s="68"/>
      <c r="IG138" s="68"/>
      <c r="IH138" s="68"/>
      <c r="II138" s="68"/>
      <c r="IJ138" s="68"/>
      <c r="IK138" s="68"/>
      <c r="IL138" s="68"/>
      <c r="IM138" s="68"/>
      <c r="IN138" s="68"/>
      <c r="IO138" s="68"/>
      <c r="IP138" s="68"/>
      <c r="IQ138" s="68"/>
      <c r="IR138" s="68"/>
      <c r="IS138" s="68"/>
      <c r="IT138" s="68"/>
      <c r="IU138" s="68"/>
      <c r="IV138" s="68"/>
      <c r="IW138" s="68"/>
      <c r="IX138" s="68"/>
      <c r="IY138" s="68"/>
      <c r="IZ138" s="68"/>
    </row>
    <row r="139" spans="1:260" ht="15.75" customHeight="1">
      <c r="A139" s="147"/>
      <c r="B139" s="94" t="str">
        <f t="shared" si="48"/>
        <v/>
      </c>
      <c r="C139" s="94" t="str">
        <f t="shared" si="48"/>
        <v/>
      </c>
      <c r="D139" s="94" t="str">
        <f t="shared" si="48"/>
        <v/>
      </c>
      <c r="E139" s="96"/>
      <c r="F139" s="97" t="str">
        <f>IF(E139="","",VLOOKUP(E139,報名總表及收費!$I$29:$L$140,4))</f>
        <v/>
      </c>
      <c r="G139" s="98"/>
      <c r="H139" s="99" t="str">
        <f t="shared" ca="1" si="30"/>
        <v/>
      </c>
      <c r="I139" s="100"/>
      <c r="J139" s="99" t="str">
        <f t="shared" si="31"/>
        <v/>
      </c>
      <c r="K139" s="68"/>
      <c r="N139" s="68"/>
      <c r="O139" s="68"/>
      <c r="P139" s="68"/>
      <c r="Q139" s="101" t="str">
        <f t="shared" ca="1" si="32"/>
        <v/>
      </c>
      <c r="R139" s="71" t="str">
        <f t="shared" si="33"/>
        <v/>
      </c>
      <c r="S139" s="71" t="e">
        <f t="shared" si="34"/>
        <v>#N/A</v>
      </c>
      <c r="T139" s="63" t="str">
        <f t="shared" si="35"/>
        <v/>
      </c>
      <c r="U139" s="68" t="e">
        <f t="shared" si="36"/>
        <v>#N/A</v>
      </c>
      <c r="V139" s="68"/>
      <c r="W139" s="68"/>
      <c r="X139" s="68"/>
      <c r="Y139" s="68"/>
      <c r="Z139" s="68"/>
      <c r="AA139" s="68"/>
      <c r="AB139" s="68"/>
      <c r="AC139" s="68"/>
      <c r="AD139" s="68"/>
      <c r="AE139" s="68"/>
      <c r="AF139" s="68"/>
      <c r="AG139" s="68"/>
      <c r="AH139" s="68"/>
      <c r="AI139" s="68"/>
      <c r="AJ139" s="68"/>
      <c r="AK139" s="68"/>
      <c r="AL139" s="68"/>
      <c r="AM139" s="68"/>
      <c r="AN139" s="68"/>
      <c r="AO139" s="68"/>
      <c r="AP139" s="68"/>
      <c r="AQ139" s="68"/>
      <c r="AR139" s="68"/>
      <c r="AS139" s="68"/>
      <c r="AT139" s="68"/>
      <c r="AU139" s="68"/>
      <c r="AV139" s="68"/>
      <c r="AW139" s="68"/>
      <c r="AX139" s="68"/>
      <c r="AY139" s="68"/>
      <c r="AZ139" s="68"/>
      <c r="BA139" s="68"/>
      <c r="BB139" s="68"/>
      <c r="BC139" s="68"/>
      <c r="BD139" s="68"/>
      <c r="BE139" s="68"/>
      <c r="BF139" s="68"/>
      <c r="BG139" s="68"/>
      <c r="BH139" s="68"/>
      <c r="BI139" s="68"/>
      <c r="BJ139" s="68"/>
      <c r="BK139" s="68"/>
      <c r="BL139" s="68"/>
      <c r="BM139" s="68"/>
      <c r="BN139" s="68"/>
      <c r="BO139" s="68"/>
      <c r="BP139" s="68"/>
      <c r="BQ139" s="68"/>
      <c r="BR139" s="68"/>
      <c r="BS139" s="68"/>
      <c r="BT139" s="68"/>
      <c r="BU139" s="68"/>
      <c r="BV139" s="68"/>
      <c r="BW139" s="68"/>
      <c r="BX139" s="68"/>
      <c r="BY139" s="68"/>
      <c r="BZ139" s="68"/>
      <c r="CA139" s="68"/>
      <c r="CB139" s="68"/>
      <c r="CC139" s="68"/>
      <c r="CD139" s="68"/>
      <c r="CE139" s="68"/>
      <c r="CF139" s="68"/>
      <c r="CG139" s="68"/>
      <c r="CH139" s="68"/>
      <c r="CI139" s="68"/>
      <c r="CJ139" s="68"/>
      <c r="CK139" s="68"/>
      <c r="CL139" s="68"/>
      <c r="CM139" s="68"/>
      <c r="CN139" s="68"/>
      <c r="CO139" s="68"/>
      <c r="CP139" s="68"/>
      <c r="CQ139" s="68"/>
      <c r="CR139" s="68"/>
      <c r="CS139" s="68"/>
      <c r="CT139" s="68"/>
      <c r="CU139" s="68"/>
      <c r="CV139" s="68"/>
      <c r="CW139" s="68"/>
      <c r="CX139" s="68"/>
      <c r="CY139" s="68"/>
      <c r="CZ139" s="68"/>
      <c r="DA139" s="68"/>
      <c r="DB139" s="68"/>
      <c r="DC139" s="68"/>
      <c r="DD139" s="68"/>
      <c r="DE139" s="68"/>
      <c r="DF139" s="68"/>
      <c r="DG139" s="68"/>
      <c r="DH139" s="68"/>
      <c r="DI139" s="68"/>
      <c r="DJ139" s="68"/>
      <c r="DK139" s="68"/>
      <c r="DL139" s="68"/>
      <c r="DM139" s="68"/>
      <c r="DN139" s="68"/>
      <c r="DO139" s="68"/>
      <c r="DP139" s="68"/>
      <c r="DQ139" s="68"/>
      <c r="DR139" s="68"/>
      <c r="DS139" s="68"/>
      <c r="DT139" s="68"/>
      <c r="DU139" s="68"/>
      <c r="DV139" s="68"/>
      <c r="DW139" s="68"/>
      <c r="DX139" s="68"/>
      <c r="DY139" s="68"/>
      <c r="DZ139" s="68"/>
      <c r="EA139" s="68"/>
      <c r="EB139" s="68"/>
      <c r="EC139" s="68"/>
      <c r="ED139" s="68"/>
      <c r="EE139" s="68"/>
      <c r="EF139" s="68"/>
      <c r="EG139" s="68"/>
      <c r="EH139" s="68"/>
      <c r="EI139" s="68"/>
      <c r="EJ139" s="68"/>
      <c r="EK139" s="68"/>
      <c r="EL139" s="68"/>
      <c r="EM139" s="68"/>
      <c r="EN139" s="68"/>
      <c r="EO139" s="68"/>
      <c r="EP139" s="68"/>
      <c r="EQ139" s="68"/>
      <c r="ER139" s="68"/>
      <c r="ES139" s="68"/>
      <c r="ET139" s="68"/>
      <c r="EU139" s="68"/>
      <c r="EV139" s="68"/>
      <c r="EW139" s="68"/>
      <c r="EX139" s="68"/>
      <c r="EY139" s="68"/>
      <c r="EZ139" s="68"/>
      <c r="FA139" s="68"/>
      <c r="FB139" s="68"/>
      <c r="FC139" s="68"/>
      <c r="FD139" s="68"/>
      <c r="FE139" s="68"/>
      <c r="FF139" s="68"/>
      <c r="FG139" s="68"/>
      <c r="FH139" s="68"/>
      <c r="FI139" s="68"/>
      <c r="FJ139" s="68"/>
      <c r="FK139" s="68"/>
      <c r="FL139" s="68"/>
      <c r="FM139" s="68"/>
      <c r="FN139" s="68"/>
      <c r="FO139" s="68"/>
      <c r="FP139" s="68"/>
      <c r="FQ139" s="68"/>
      <c r="FR139" s="68"/>
      <c r="FS139" s="68"/>
      <c r="FT139" s="68"/>
      <c r="FU139" s="68"/>
      <c r="FV139" s="68"/>
      <c r="FW139" s="68"/>
      <c r="FX139" s="68"/>
      <c r="FY139" s="68"/>
      <c r="FZ139" s="68"/>
      <c r="GA139" s="68"/>
      <c r="GB139" s="68"/>
      <c r="GC139" s="68"/>
      <c r="GD139" s="68"/>
      <c r="GE139" s="68"/>
      <c r="GF139" s="68"/>
      <c r="GG139" s="68"/>
      <c r="GH139" s="68"/>
      <c r="GI139" s="68"/>
      <c r="GJ139" s="68"/>
      <c r="GK139" s="68"/>
      <c r="GL139" s="68"/>
      <c r="GM139" s="68"/>
      <c r="GN139" s="68"/>
      <c r="GO139" s="68"/>
      <c r="GP139" s="68"/>
      <c r="GQ139" s="68"/>
      <c r="GR139" s="68"/>
      <c r="GS139" s="68"/>
      <c r="GT139" s="68"/>
      <c r="GU139" s="68"/>
      <c r="GV139" s="68"/>
      <c r="GW139" s="68"/>
      <c r="GX139" s="68"/>
      <c r="GY139" s="68"/>
      <c r="GZ139" s="68"/>
      <c r="HA139" s="68"/>
      <c r="HB139" s="68"/>
      <c r="HC139" s="68"/>
      <c r="HD139" s="68"/>
      <c r="HE139" s="68"/>
      <c r="HF139" s="68"/>
      <c r="HG139" s="68"/>
      <c r="HH139" s="68"/>
      <c r="HI139" s="68"/>
      <c r="HJ139" s="68"/>
      <c r="HK139" s="68"/>
      <c r="HL139" s="68"/>
      <c r="HM139" s="68"/>
      <c r="HN139" s="68"/>
      <c r="HO139" s="68"/>
      <c r="HP139" s="68"/>
      <c r="HQ139" s="68"/>
      <c r="HR139" s="68"/>
      <c r="HS139" s="68"/>
      <c r="HT139" s="68"/>
      <c r="HU139" s="68"/>
      <c r="HV139" s="68"/>
      <c r="HW139" s="68"/>
      <c r="HX139" s="68"/>
      <c r="HY139" s="68"/>
      <c r="HZ139" s="68"/>
      <c r="IA139" s="68"/>
      <c r="IB139" s="68"/>
      <c r="IC139" s="68"/>
      <c r="ID139" s="68"/>
      <c r="IE139" s="68"/>
      <c r="IF139" s="68"/>
      <c r="IG139" s="68"/>
      <c r="IH139" s="68"/>
      <c r="II139" s="68"/>
      <c r="IJ139" s="68"/>
      <c r="IK139" s="68"/>
      <c r="IL139" s="68"/>
      <c r="IM139" s="68"/>
      <c r="IN139" s="68"/>
      <c r="IO139" s="68"/>
      <c r="IP139" s="68"/>
      <c r="IQ139" s="68"/>
      <c r="IR139" s="68"/>
      <c r="IS139" s="68"/>
      <c r="IT139" s="68"/>
      <c r="IU139" s="68"/>
      <c r="IV139" s="68"/>
      <c r="IW139" s="68"/>
      <c r="IX139" s="68"/>
      <c r="IY139" s="68"/>
      <c r="IZ139" s="68"/>
    </row>
    <row r="140" spans="1:260" ht="15.75" customHeight="1">
      <c r="A140" s="147"/>
      <c r="B140" s="94" t="str">
        <f t="shared" si="48"/>
        <v/>
      </c>
      <c r="C140" s="94" t="str">
        <f t="shared" si="48"/>
        <v/>
      </c>
      <c r="D140" s="94" t="str">
        <f t="shared" si="48"/>
        <v/>
      </c>
      <c r="E140" s="96"/>
      <c r="F140" s="97" t="str">
        <f>IF(E140="","",VLOOKUP(E140,報名總表及收費!$I$29:$L$140,4))</f>
        <v/>
      </c>
      <c r="G140" s="98"/>
      <c r="H140" s="99" t="str">
        <f t="shared" ca="1" si="30"/>
        <v/>
      </c>
      <c r="I140" s="100"/>
      <c r="J140" s="99" t="str">
        <f t="shared" si="31"/>
        <v/>
      </c>
      <c r="K140" s="68"/>
      <c r="N140" s="68"/>
      <c r="O140" s="68"/>
      <c r="P140" s="68"/>
      <c r="Q140" s="101" t="str">
        <f t="shared" ca="1" si="32"/>
        <v/>
      </c>
      <c r="R140" s="71" t="str">
        <f t="shared" si="33"/>
        <v/>
      </c>
      <c r="S140" s="71" t="e">
        <f t="shared" si="34"/>
        <v>#N/A</v>
      </c>
      <c r="T140" s="63" t="str">
        <f t="shared" si="35"/>
        <v/>
      </c>
      <c r="U140" s="68" t="e">
        <f t="shared" si="36"/>
        <v>#N/A</v>
      </c>
      <c r="V140" s="68"/>
      <c r="W140" s="68"/>
      <c r="X140" s="68"/>
      <c r="Y140" s="68"/>
      <c r="Z140" s="68"/>
      <c r="AA140" s="68"/>
      <c r="AB140" s="68"/>
      <c r="AC140" s="68"/>
      <c r="AD140" s="68"/>
      <c r="AE140" s="68"/>
      <c r="AF140" s="68"/>
      <c r="AG140" s="68"/>
      <c r="AH140" s="68"/>
      <c r="AI140" s="68"/>
      <c r="AJ140" s="68"/>
      <c r="AK140" s="68"/>
      <c r="AL140" s="68"/>
      <c r="AM140" s="68"/>
      <c r="AN140" s="68"/>
      <c r="AO140" s="68"/>
      <c r="AP140" s="68"/>
      <c r="AQ140" s="68"/>
      <c r="AR140" s="68"/>
      <c r="AS140" s="68"/>
      <c r="AT140" s="68"/>
      <c r="AU140" s="68"/>
      <c r="AV140" s="68"/>
      <c r="AW140" s="68"/>
      <c r="AX140" s="68"/>
      <c r="AY140" s="68"/>
      <c r="AZ140" s="68"/>
      <c r="BA140" s="68"/>
      <c r="BB140" s="68"/>
      <c r="BC140" s="68"/>
      <c r="BD140" s="68"/>
      <c r="BE140" s="68"/>
      <c r="BF140" s="68"/>
      <c r="BG140" s="68"/>
      <c r="BH140" s="68"/>
      <c r="BI140" s="68"/>
      <c r="BJ140" s="68"/>
      <c r="BK140" s="68"/>
      <c r="BL140" s="68"/>
      <c r="BM140" s="68"/>
      <c r="BN140" s="68"/>
      <c r="BO140" s="68"/>
      <c r="BP140" s="68"/>
      <c r="BQ140" s="68"/>
      <c r="BR140" s="68"/>
      <c r="BS140" s="68"/>
      <c r="BT140" s="68"/>
      <c r="BU140" s="68"/>
      <c r="BV140" s="68"/>
      <c r="BW140" s="68"/>
      <c r="BX140" s="68"/>
      <c r="BY140" s="68"/>
      <c r="BZ140" s="68"/>
      <c r="CA140" s="68"/>
      <c r="CB140" s="68"/>
      <c r="CC140" s="68"/>
      <c r="CD140" s="68"/>
      <c r="CE140" s="68"/>
      <c r="CF140" s="68"/>
      <c r="CG140" s="68"/>
      <c r="CH140" s="68"/>
      <c r="CI140" s="68"/>
      <c r="CJ140" s="68"/>
      <c r="CK140" s="68"/>
      <c r="CL140" s="68"/>
      <c r="CM140" s="68"/>
      <c r="CN140" s="68"/>
      <c r="CO140" s="68"/>
      <c r="CP140" s="68"/>
      <c r="CQ140" s="68"/>
      <c r="CR140" s="68"/>
      <c r="CS140" s="68"/>
      <c r="CT140" s="68"/>
      <c r="CU140" s="68"/>
      <c r="CV140" s="68"/>
      <c r="CW140" s="68"/>
      <c r="CX140" s="68"/>
      <c r="CY140" s="68"/>
      <c r="CZ140" s="68"/>
      <c r="DA140" s="68"/>
      <c r="DB140" s="68"/>
      <c r="DC140" s="68"/>
      <c r="DD140" s="68"/>
      <c r="DE140" s="68"/>
      <c r="DF140" s="68"/>
      <c r="DG140" s="68"/>
      <c r="DH140" s="68"/>
      <c r="DI140" s="68"/>
      <c r="DJ140" s="68"/>
      <c r="DK140" s="68"/>
      <c r="DL140" s="68"/>
      <c r="DM140" s="68"/>
      <c r="DN140" s="68"/>
      <c r="DO140" s="68"/>
      <c r="DP140" s="68"/>
      <c r="DQ140" s="68"/>
      <c r="DR140" s="68"/>
      <c r="DS140" s="68"/>
      <c r="DT140" s="68"/>
      <c r="DU140" s="68"/>
      <c r="DV140" s="68"/>
      <c r="DW140" s="68"/>
      <c r="DX140" s="68"/>
      <c r="DY140" s="68"/>
      <c r="DZ140" s="68"/>
      <c r="EA140" s="68"/>
      <c r="EB140" s="68"/>
      <c r="EC140" s="68"/>
      <c r="ED140" s="68"/>
      <c r="EE140" s="68"/>
      <c r="EF140" s="68"/>
      <c r="EG140" s="68"/>
      <c r="EH140" s="68"/>
      <c r="EI140" s="68"/>
      <c r="EJ140" s="68"/>
      <c r="EK140" s="68"/>
      <c r="EL140" s="68"/>
      <c r="EM140" s="68"/>
      <c r="EN140" s="68"/>
      <c r="EO140" s="68"/>
      <c r="EP140" s="68"/>
      <c r="EQ140" s="68"/>
      <c r="ER140" s="68"/>
      <c r="ES140" s="68"/>
      <c r="ET140" s="68"/>
      <c r="EU140" s="68"/>
      <c r="EV140" s="68"/>
      <c r="EW140" s="68"/>
      <c r="EX140" s="68"/>
      <c r="EY140" s="68"/>
      <c r="EZ140" s="68"/>
      <c r="FA140" s="68"/>
      <c r="FB140" s="68"/>
      <c r="FC140" s="68"/>
      <c r="FD140" s="68"/>
      <c r="FE140" s="68"/>
      <c r="FF140" s="68"/>
      <c r="FG140" s="68"/>
      <c r="FH140" s="68"/>
      <c r="FI140" s="68"/>
      <c r="FJ140" s="68"/>
      <c r="FK140" s="68"/>
      <c r="FL140" s="68"/>
      <c r="FM140" s="68"/>
      <c r="FN140" s="68"/>
      <c r="FO140" s="68"/>
      <c r="FP140" s="68"/>
      <c r="FQ140" s="68"/>
      <c r="FR140" s="68"/>
      <c r="FS140" s="68"/>
      <c r="FT140" s="68"/>
      <c r="FU140" s="68"/>
      <c r="FV140" s="68"/>
      <c r="FW140" s="68"/>
      <c r="FX140" s="68"/>
      <c r="FY140" s="68"/>
      <c r="FZ140" s="68"/>
      <c r="GA140" s="68"/>
      <c r="GB140" s="68"/>
      <c r="GC140" s="68"/>
      <c r="GD140" s="68"/>
      <c r="GE140" s="68"/>
      <c r="GF140" s="68"/>
      <c r="GG140" s="68"/>
      <c r="GH140" s="68"/>
      <c r="GI140" s="68"/>
      <c r="GJ140" s="68"/>
      <c r="GK140" s="68"/>
      <c r="GL140" s="68"/>
      <c r="GM140" s="68"/>
      <c r="GN140" s="68"/>
      <c r="GO140" s="68"/>
      <c r="GP140" s="68"/>
      <c r="GQ140" s="68"/>
      <c r="GR140" s="68"/>
      <c r="GS140" s="68"/>
      <c r="GT140" s="68"/>
      <c r="GU140" s="68"/>
      <c r="GV140" s="68"/>
      <c r="GW140" s="68"/>
      <c r="GX140" s="68"/>
      <c r="GY140" s="68"/>
      <c r="GZ140" s="68"/>
      <c r="HA140" s="68"/>
      <c r="HB140" s="68"/>
      <c r="HC140" s="68"/>
      <c r="HD140" s="68"/>
      <c r="HE140" s="68"/>
      <c r="HF140" s="68"/>
      <c r="HG140" s="68"/>
      <c r="HH140" s="68"/>
      <c r="HI140" s="68"/>
      <c r="HJ140" s="68"/>
      <c r="HK140" s="68"/>
      <c r="HL140" s="68"/>
      <c r="HM140" s="68"/>
      <c r="HN140" s="68"/>
      <c r="HO140" s="68"/>
      <c r="HP140" s="68"/>
      <c r="HQ140" s="68"/>
      <c r="HR140" s="68"/>
      <c r="HS140" s="68"/>
      <c r="HT140" s="68"/>
      <c r="HU140" s="68"/>
      <c r="HV140" s="68"/>
      <c r="HW140" s="68"/>
      <c r="HX140" s="68"/>
      <c r="HY140" s="68"/>
      <c r="HZ140" s="68"/>
      <c r="IA140" s="68"/>
      <c r="IB140" s="68"/>
      <c r="IC140" s="68"/>
      <c r="ID140" s="68"/>
      <c r="IE140" s="68"/>
      <c r="IF140" s="68"/>
      <c r="IG140" s="68"/>
      <c r="IH140" s="68"/>
      <c r="II140" s="68"/>
      <c r="IJ140" s="68"/>
      <c r="IK140" s="68"/>
      <c r="IL140" s="68"/>
      <c r="IM140" s="68"/>
      <c r="IN140" s="68"/>
      <c r="IO140" s="68"/>
      <c r="IP140" s="68"/>
      <c r="IQ140" s="68"/>
      <c r="IR140" s="68"/>
      <c r="IS140" s="68"/>
      <c r="IT140" s="68"/>
      <c r="IU140" s="68"/>
      <c r="IV140" s="68"/>
      <c r="IW140" s="68"/>
      <c r="IX140" s="68"/>
      <c r="IY140" s="68"/>
      <c r="IZ140" s="68"/>
    </row>
    <row r="141" spans="1:260" ht="15.75" customHeight="1">
      <c r="A141" s="148" t="s">
        <v>101</v>
      </c>
      <c r="B141" s="104"/>
      <c r="C141" s="104"/>
      <c r="D141" s="104"/>
      <c r="E141" s="112"/>
      <c r="F141" s="105" t="str">
        <f>IF(E141="","",VLOOKUP(E141,報名總表及收費!$I$29:$L$140,4))</f>
        <v/>
      </c>
      <c r="G141" s="109"/>
      <c r="H141" s="107" t="str">
        <f t="shared" ca="1" si="30"/>
        <v/>
      </c>
      <c r="I141" s="108"/>
      <c r="J141" s="107" t="str">
        <f t="shared" si="31"/>
        <v/>
      </c>
      <c r="K141" s="68"/>
      <c r="N141" s="68"/>
      <c r="O141" s="68"/>
      <c r="P141" s="68"/>
      <c r="Q141" s="101" t="str">
        <f t="shared" ca="1" si="32"/>
        <v/>
      </c>
      <c r="R141" s="71" t="str">
        <f t="shared" si="33"/>
        <v/>
      </c>
      <c r="S141" s="71" t="str">
        <f t="shared" si="34"/>
        <v/>
      </c>
      <c r="T141" s="63" t="str">
        <f t="shared" si="35"/>
        <v/>
      </c>
      <c r="U141" s="68" t="str">
        <f t="shared" si="36"/>
        <v/>
      </c>
      <c r="V141" s="68"/>
      <c r="W141" s="68"/>
      <c r="X141" s="68"/>
      <c r="Y141" s="68"/>
      <c r="Z141" s="68"/>
      <c r="AA141" s="68"/>
      <c r="AB141" s="68"/>
      <c r="AC141" s="68"/>
      <c r="AD141" s="68"/>
      <c r="AE141" s="68"/>
      <c r="AF141" s="68"/>
      <c r="AG141" s="68"/>
      <c r="AH141" s="68"/>
      <c r="AI141" s="68"/>
      <c r="AJ141" s="68"/>
      <c r="AK141" s="68"/>
      <c r="AL141" s="68"/>
      <c r="AM141" s="68"/>
      <c r="AN141" s="68"/>
      <c r="AO141" s="68"/>
      <c r="AP141" s="68"/>
      <c r="AQ141" s="68"/>
      <c r="AR141" s="68"/>
      <c r="AS141" s="68"/>
      <c r="AT141" s="68"/>
      <c r="AU141" s="68"/>
      <c r="AV141" s="68"/>
      <c r="AW141" s="68"/>
      <c r="AX141" s="68"/>
      <c r="AY141" s="68"/>
      <c r="AZ141" s="68"/>
      <c r="BA141" s="68"/>
      <c r="BB141" s="68"/>
      <c r="BC141" s="68"/>
      <c r="BD141" s="68"/>
      <c r="BE141" s="68"/>
      <c r="BF141" s="68"/>
      <c r="BG141" s="68"/>
      <c r="BH141" s="68"/>
      <c r="BI141" s="68"/>
      <c r="BJ141" s="68"/>
      <c r="BK141" s="68"/>
      <c r="BL141" s="68"/>
      <c r="BM141" s="68"/>
      <c r="BN141" s="68"/>
      <c r="BO141" s="68"/>
      <c r="BP141" s="68"/>
      <c r="BQ141" s="68"/>
      <c r="BR141" s="68"/>
      <c r="BS141" s="68"/>
      <c r="BT141" s="68"/>
      <c r="BU141" s="68"/>
      <c r="BV141" s="68"/>
      <c r="BW141" s="68"/>
      <c r="BX141" s="68"/>
      <c r="BY141" s="68"/>
      <c r="BZ141" s="68"/>
      <c r="CA141" s="68"/>
      <c r="CB141" s="68"/>
      <c r="CC141" s="68"/>
      <c r="CD141" s="68"/>
      <c r="CE141" s="68"/>
      <c r="CF141" s="68"/>
      <c r="CG141" s="68"/>
      <c r="CH141" s="68"/>
      <c r="CI141" s="68"/>
      <c r="CJ141" s="68"/>
      <c r="CK141" s="68"/>
      <c r="CL141" s="68"/>
      <c r="CM141" s="68"/>
      <c r="CN141" s="68"/>
      <c r="CO141" s="68"/>
      <c r="CP141" s="68"/>
      <c r="CQ141" s="68"/>
      <c r="CR141" s="68"/>
      <c r="CS141" s="68"/>
      <c r="CT141" s="68"/>
      <c r="CU141" s="68"/>
      <c r="CV141" s="68"/>
      <c r="CW141" s="68"/>
      <c r="CX141" s="68"/>
      <c r="CY141" s="68"/>
      <c r="CZ141" s="68"/>
      <c r="DA141" s="68"/>
      <c r="DB141" s="68"/>
      <c r="DC141" s="68"/>
      <c r="DD141" s="68"/>
      <c r="DE141" s="68"/>
      <c r="DF141" s="68"/>
      <c r="DG141" s="68"/>
      <c r="DH141" s="68"/>
      <c r="DI141" s="68"/>
      <c r="DJ141" s="68"/>
      <c r="DK141" s="68"/>
      <c r="DL141" s="68"/>
      <c r="DM141" s="68"/>
      <c r="DN141" s="68"/>
      <c r="DO141" s="68"/>
      <c r="DP141" s="68"/>
      <c r="DQ141" s="68"/>
      <c r="DR141" s="68"/>
      <c r="DS141" s="68"/>
      <c r="DT141" s="68"/>
      <c r="DU141" s="68"/>
      <c r="DV141" s="68"/>
      <c r="DW141" s="68"/>
      <c r="DX141" s="68"/>
      <c r="DY141" s="68"/>
      <c r="DZ141" s="68"/>
      <c r="EA141" s="68"/>
      <c r="EB141" s="68"/>
      <c r="EC141" s="68"/>
      <c r="ED141" s="68"/>
      <c r="EE141" s="68"/>
      <c r="EF141" s="68"/>
      <c r="EG141" s="68"/>
      <c r="EH141" s="68"/>
      <c r="EI141" s="68"/>
      <c r="EJ141" s="68"/>
      <c r="EK141" s="68"/>
      <c r="EL141" s="68"/>
      <c r="EM141" s="68"/>
      <c r="EN141" s="68"/>
      <c r="EO141" s="68"/>
      <c r="EP141" s="68"/>
      <c r="EQ141" s="68"/>
      <c r="ER141" s="68"/>
      <c r="ES141" s="68"/>
      <c r="ET141" s="68"/>
      <c r="EU141" s="68"/>
      <c r="EV141" s="68"/>
      <c r="EW141" s="68"/>
      <c r="EX141" s="68"/>
      <c r="EY141" s="68"/>
      <c r="EZ141" s="68"/>
      <c r="FA141" s="68"/>
      <c r="FB141" s="68"/>
      <c r="FC141" s="68"/>
      <c r="FD141" s="68"/>
      <c r="FE141" s="68"/>
      <c r="FF141" s="68"/>
      <c r="FG141" s="68"/>
      <c r="FH141" s="68"/>
      <c r="FI141" s="68"/>
      <c r="FJ141" s="68"/>
      <c r="FK141" s="68"/>
      <c r="FL141" s="68"/>
      <c r="FM141" s="68"/>
      <c r="FN141" s="68"/>
      <c r="FO141" s="68"/>
      <c r="FP141" s="68"/>
      <c r="FQ141" s="68"/>
      <c r="FR141" s="68"/>
      <c r="FS141" s="68"/>
      <c r="FT141" s="68"/>
      <c r="FU141" s="68"/>
      <c r="FV141" s="68"/>
      <c r="FW141" s="68"/>
      <c r="FX141" s="68"/>
      <c r="FY141" s="68"/>
      <c r="FZ141" s="68"/>
      <c r="GA141" s="68"/>
      <c r="GB141" s="68"/>
      <c r="GC141" s="68"/>
      <c r="GD141" s="68"/>
      <c r="GE141" s="68"/>
      <c r="GF141" s="68"/>
      <c r="GG141" s="68"/>
      <c r="GH141" s="68"/>
      <c r="GI141" s="68"/>
      <c r="GJ141" s="68"/>
      <c r="GK141" s="68"/>
      <c r="GL141" s="68"/>
      <c r="GM141" s="68"/>
      <c r="GN141" s="68"/>
      <c r="GO141" s="68"/>
      <c r="GP141" s="68"/>
      <c r="GQ141" s="68"/>
      <c r="GR141" s="68"/>
      <c r="GS141" s="68"/>
      <c r="GT141" s="68"/>
      <c r="GU141" s="68"/>
      <c r="GV141" s="68"/>
      <c r="GW141" s="68"/>
      <c r="GX141" s="68"/>
      <c r="GY141" s="68"/>
      <c r="GZ141" s="68"/>
      <c r="HA141" s="68"/>
      <c r="HB141" s="68"/>
      <c r="HC141" s="68"/>
      <c r="HD141" s="68"/>
      <c r="HE141" s="68"/>
      <c r="HF141" s="68"/>
      <c r="HG141" s="68"/>
      <c r="HH141" s="68"/>
      <c r="HI141" s="68"/>
      <c r="HJ141" s="68"/>
      <c r="HK141" s="68"/>
      <c r="HL141" s="68"/>
      <c r="HM141" s="68"/>
      <c r="HN141" s="68"/>
      <c r="HO141" s="68"/>
      <c r="HP141" s="68"/>
      <c r="HQ141" s="68"/>
      <c r="HR141" s="68"/>
      <c r="HS141" s="68"/>
      <c r="HT141" s="68"/>
      <c r="HU141" s="68"/>
      <c r="HV141" s="68"/>
      <c r="HW141" s="68"/>
      <c r="HX141" s="68"/>
      <c r="HY141" s="68"/>
      <c r="HZ141" s="68"/>
      <c r="IA141" s="68"/>
      <c r="IB141" s="68"/>
      <c r="IC141" s="68"/>
      <c r="ID141" s="68"/>
      <c r="IE141" s="68"/>
      <c r="IF141" s="68"/>
      <c r="IG141" s="68"/>
      <c r="IH141" s="68"/>
      <c r="II141" s="68"/>
      <c r="IJ141" s="68"/>
      <c r="IK141" s="68"/>
      <c r="IL141" s="68"/>
      <c r="IM141" s="68"/>
      <c r="IN141" s="68"/>
      <c r="IO141" s="68"/>
      <c r="IP141" s="68"/>
      <c r="IQ141" s="68"/>
      <c r="IR141" s="68"/>
      <c r="IS141" s="68"/>
      <c r="IT141" s="68"/>
      <c r="IU141" s="68"/>
      <c r="IV141" s="68"/>
      <c r="IW141" s="68"/>
      <c r="IX141" s="68"/>
      <c r="IY141" s="68"/>
      <c r="IZ141" s="68"/>
    </row>
    <row r="142" spans="1:260" ht="15.75" customHeight="1">
      <c r="A142" s="148"/>
      <c r="B142" s="103" t="str">
        <f t="shared" ref="B142:D144" si="49">IF(B141=0,"",B141)</f>
        <v/>
      </c>
      <c r="C142" s="103" t="str">
        <f t="shared" si="49"/>
        <v/>
      </c>
      <c r="D142" s="103" t="str">
        <f t="shared" si="49"/>
        <v/>
      </c>
      <c r="E142" s="112"/>
      <c r="F142" s="105" t="str">
        <f>IF(E142="","",VLOOKUP(E142,報名總表及收費!$I$29:$L$140,4))</f>
        <v/>
      </c>
      <c r="G142" s="109"/>
      <c r="H142" s="107" t="str">
        <f t="shared" ca="1" si="30"/>
        <v/>
      </c>
      <c r="I142" s="108"/>
      <c r="J142" s="107" t="str">
        <f t="shared" si="31"/>
        <v/>
      </c>
      <c r="K142" s="68"/>
      <c r="N142" s="68"/>
      <c r="O142" s="68"/>
      <c r="P142" s="68"/>
      <c r="Q142" s="101" t="str">
        <f t="shared" ca="1" si="32"/>
        <v/>
      </c>
      <c r="R142" s="71" t="str">
        <f t="shared" si="33"/>
        <v/>
      </c>
      <c r="S142" s="71" t="e">
        <f t="shared" si="34"/>
        <v>#N/A</v>
      </c>
      <c r="T142" s="63" t="str">
        <f t="shared" si="35"/>
        <v/>
      </c>
      <c r="U142" s="68" t="e">
        <f t="shared" si="36"/>
        <v>#N/A</v>
      </c>
      <c r="V142" s="68"/>
      <c r="W142" s="68"/>
      <c r="X142" s="68"/>
      <c r="Y142" s="68"/>
      <c r="Z142" s="68"/>
      <c r="AA142" s="68"/>
      <c r="AB142" s="68"/>
      <c r="AC142" s="68"/>
      <c r="AD142" s="68"/>
      <c r="AE142" s="68"/>
      <c r="AF142" s="68"/>
      <c r="AG142" s="68"/>
      <c r="AH142" s="68"/>
      <c r="AI142" s="68"/>
      <c r="AJ142" s="68"/>
      <c r="AK142" s="68"/>
      <c r="AL142" s="68"/>
      <c r="AM142" s="68"/>
      <c r="AN142" s="68"/>
      <c r="AO142" s="68"/>
      <c r="AP142" s="68"/>
      <c r="AQ142" s="68"/>
      <c r="AR142" s="68"/>
      <c r="AS142" s="68"/>
      <c r="AT142" s="68"/>
      <c r="AU142" s="68"/>
      <c r="AV142" s="68"/>
      <c r="AW142" s="68"/>
      <c r="AX142" s="68"/>
      <c r="AY142" s="68"/>
      <c r="AZ142" s="68"/>
      <c r="BA142" s="68"/>
      <c r="BB142" s="68"/>
      <c r="BC142" s="68"/>
      <c r="BD142" s="68"/>
      <c r="BE142" s="68"/>
      <c r="BF142" s="68"/>
      <c r="BG142" s="68"/>
      <c r="BH142" s="68"/>
      <c r="BI142" s="68"/>
      <c r="BJ142" s="68"/>
      <c r="BK142" s="68"/>
      <c r="BL142" s="68"/>
      <c r="BM142" s="68"/>
      <c r="BN142" s="68"/>
      <c r="BO142" s="68"/>
      <c r="BP142" s="68"/>
      <c r="BQ142" s="68"/>
      <c r="BR142" s="68"/>
      <c r="BS142" s="68"/>
      <c r="BT142" s="68"/>
      <c r="BU142" s="68"/>
      <c r="BV142" s="68"/>
      <c r="BW142" s="68"/>
      <c r="BX142" s="68"/>
      <c r="BY142" s="68"/>
      <c r="BZ142" s="68"/>
      <c r="CA142" s="68"/>
      <c r="CB142" s="68"/>
      <c r="CC142" s="68"/>
      <c r="CD142" s="68"/>
      <c r="CE142" s="68"/>
      <c r="CF142" s="68"/>
      <c r="CG142" s="68"/>
      <c r="CH142" s="68"/>
      <c r="CI142" s="68"/>
      <c r="CJ142" s="68"/>
      <c r="CK142" s="68"/>
      <c r="CL142" s="68"/>
      <c r="CM142" s="68"/>
      <c r="CN142" s="68"/>
      <c r="CO142" s="68"/>
      <c r="CP142" s="68"/>
      <c r="CQ142" s="68"/>
      <c r="CR142" s="68"/>
      <c r="CS142" s="68"/>
      <c r="CT142" s="68"/>
      <c r="CU142" s="68"/>
      <c r="CV142" s="68"/>
      <c r="CW142" s="68"/>
      <c r="CX142" s="68"/>
      <c r="CY142" s="68"/>
      <c r="CZ142" s="68"/>
      <c r="DA142" s="68"/>
      <c r="DB142" s="68"/>
      <c r="DC142" s="68"/>
      <c r="DD142" s="68"/>
      <c r="DE142" s="68"/>
      <c r="DF142" s="68"/>
      <c r="DG142" s="68"/>
      <c r="DH142" s="68"/>
      <c r="DI142" s="68"/>
      <c r="DJ142" s="68"/>
      <c r="DK142" s="68"/>
      <c r="DL142" s="68"/>
      <c r="DM142" s="68"/>
      <c r="DN142" s="68"/>
      <c r="DO142" s="68"/>
      <c r="DP142" s="68"/>
      <c r="DQ142" s="68"/>
      <c r="DR142" s="68"/>
      <c r="DS142" s="68"/>
      <c r="DT142" s="68"/>
      <c r="DU142" s="68"/>
      <c r="DV142" s="68"/>
      <c r="DW142" s="68"/>
      <c r="DX142" s="68"/>
      <c r="DY142" s="68"/>
      <c r="DZ142" s="68"/>
      <c r="EA142" s="68"/>
      <c r="EB142" s="68"/>
      <c r="EC142" s="68"/>
      <c r="ED142" s="68"/>
      <c r="EE142" s="68"/>
      <c r="EF142" s="68"/>
      <c r="EG142" s="68"/>
      <c r="EH142" s="68"/>
      <c r="EI142" s="68"/>
      <c r="EJ142" s="68"/>
      <c r="EK142" s="68"/>
      <c r="EL142" s="68"/>
      <c r="EM142" s="68"/>
      <c r="EN142" s="68"/>
      <c r="EO142" s="68"/>
      <c r="EP142" s="68"/>
      <c r="EQ142" s="68"/>
      <c r="ER142" s="68"/>
      <c r="ES142" s="68"/>
      <c r="ET142" s="68"/>
      <c r="EU142" s="68"/>
      <c r="EV142" s="68"/>
      <c r="EW142" s="68"/>
      <c r="EX142" s="68"/>
      <c r="EY142" s="68"/>
      <c r="EZ142" s="68"/>
      <c r="FA142" s="68"/>
      <c r="FB142" s="68"/>
      <c r="FC142" s="68"/>
      <c r="FD142" s="68"/>
      <c r="FE142" s="68"/>
      <c r="FF142" s="68"/>
      <c r="FG142" s="68"/>
      <c r="FH142" s="68"/>
      <c r="FI142" s="68"/>
      <c r="FJ142" s="68"/>
      <c r="FK142" s="68"/>
      <c r="FL142" s="68"/>
      <c r="FM142" s="68"/>
      <c r="FN142" s="68"/>
      <c r="FO142" s="68"/>
      <c r="FP142" s="68"/>
      <c r="FQ142" s="68"/>
      <c r="FR142" s="68"/>
      <c r="FS142" s="68"/>
      <c r="FT142" s="68"/>
      <c r="FU142" s="68"/>
      <c r="FV142" s="68"/>
      <c r="FW142" s="68"/>
      <c r="FX142" s="68"/>
      <c r="FY142" s="68"/>
      <c r="FZ142" s="68"/>
      <c r="GA142" s="68"/>
      <c r="GB142" s="68"/>
      <c r="GC142" s="68"/>
      <c r="GD142" s="68"/>
      <c r="GE142" s="68"/>
      <c r="GF142" s="68"/>
      <c r="GG142" s="68"/>
      <c r="GH142" s="68"/>
      <c r="GI142" s="68"/>
      <c r="GJ142" s="68"/>
      <c r="GK142" s="68"/>
      <c r="GL142" s="68"/>
      <c r="GM142" s="68"/>
      <c r="GN142" s="68"/>
      <c r="GO142" s="68"/>
      <c r="GP142" s="68"/>
      <c r="GQ142" s="68"/>
      <c r="GR142" s="68"/>
      <c r="GS142" s="68"/>
      <c r="GT142" s="68"/>
      <c r="GU142" s="68"/>
      <c r="GV142" s="68"/>
      <c r="GW142" s="68"/>
      <c r="GX142" s="68"/>
      <c r="GY142" s="68"/>
      <c r="GZ142" s="68"/>
      <c r="HA142" s="68"/>
      <c r="HB142" s="68"/>
      <c r="HC142" s="68"/>
      <c r="HD142" s="68"/>
      <c r="HE142" s="68"/>
      <c r="HF142" s="68"/>
      <c r="HG142" s="68"/>
      <c r="HH142" s="68"/>
      <c r="HI142" s="68"/>
      <c r="HJ142" s="68"/>
      <c r="HK142" s="68"/>
      <c r="HL142" s="68"/>
      <c r="HM142" s="68"/>
      <c r="HN142" s="68"/>
      <c r="HO142" s="68"/>
      <c r="HP142" s="68"/>
      <c r="HQ142" s="68"/>
      <c r="HR142" s="68"/>
      <c r="HS142" s="68"/>
      <c r="HT142" s="68"/>
      <c r="HU142" s="68"/>
      <c r="HV142" s="68"/>
      <c r="HW142" s="68"/>
      <c r="HX142" s="68"/>
      <c r="HY142" s="68"/>
      <c r="HZ142" s="68"/>
      <c r="IA142" s="68"/>
      <c r="IB142" s="68"/>
      <c r="IC142" s="68"/>
      <c r="ID142" s="68"/>
      <c r="IE142" s="68"/>
      <c r="IF142" s="68"/>
      <c r="IG142" s="68"/>
      <c r="IH142" s="68"/>
      <c r="II142" s="68"/>
      <c r="IJ142" s="68"/>
      <c r="IK142" s="68"/>
      <c r="IL142" s="68"/>
      <c r="IM142" s="68"/>
      <c r="IN142" s="68"/>
      <c r="IO142" s="68"/>
      <c r="IP142" s="68"/>
      <c r="IQ142" s="68"/>
      <c r="IR142" s="68"/>
      <c r="IS142" s="68"/>
      <c r="IT142" s="68"/>
      <c r="IU142" s="68"/>
      <c r="IV142" s="68"/>
      <c r="IW142" s="68"/>
      <c r="IX142" s="68"/>
      <c r="IY142" s="68"/>
      <c r="IZ142" s="68"/>
    </row>
    <row r="143" spans="1:260" ht="15.75" customHeight="1">
      <c r="A143" s="148"/>
      <c r="B143" s="103" t="str">
        <f t="shared" si="49"/>
        <v/>
      </c>
      <c r="C143" s="103" t="str">
        <f t="shared" si="49"/>
        <v/>
      </c>
      <c r="D143" s="103" t="str">
        <f t="shared" si="49"/>
        <v/>
      </c>
      <c r="E143" s="112"/>
      <c r="F143" s="105" t="str">
        <f>IF(E143="","",VLOOKUP(E143,報名總表及收費!$I$29:$L$140,4))</f>
        <v/>
      </c>
      <c r="G143" s="109"/>
      <c r="H143" s="107" t="str">
        <f t="shared" ca="1" si="30"/>
        <v/>
      </c>
      <c r="I143" s="108"/>
      <c r="J143" s="107" t="str">
        <f t="shared" si="31"/>
        <v/>
      </c>
      <c r="K143" s="68"/>
      <c r="N143" s="68"/>
      <c r="O143" s="68"/>
      <c r="P143" s="68"/>
      <c r="Q143" s="101" t="str">
        <f t="shared" ca="1" si="32"/>
        <v/>
      </c>
      <c r="R143" s="71" t="str">
        <f t="shared" si="33"/>
        <v/>
      </c>
      <c r="S143" s="71" t="e">
        <f t="shared" si="34"/>
        <v>#N/A</v>
      </c>
      <c r="T143" s="63" t="str">
        <f t="shared" si="35"/>
        <v/>
      </c>
      <c r="U143" s="68" t="e">
        <f t="shared" si="36"/>
        <v>#N/A</v>
      </c>
      <c r="V143" s="68"/>
      <c r="W143" s="68"/>
      <c r="X143" s="68"/>
      <c r="Y143" s="68"/>
      <c r="Z143" s="68"/>
      <c r="AA143" s="68"/>
      <c r="AB143" s="68"/>
      <c r="AC143" s="68"/>
      <c r="AD143" s="68"/>
      <c r="AE143" s="68"/>
      <c r="AF143" s="68"/>
      <c r="AG143" s="68"/>
      <c r="AH143" s="68"/>
      <c r="AI143" s="68"/>
      <c r="AJ143" s="68"/>
      <c r="AK143" s="68"/>
      <c r="AL143" s="68"/>
      <c r="AM143" s="68"/>
      <c r="AN143" s="68"/>
      <c r="AO143" s="68"/>
      <c r="AP143" s="68"/>
      <c r="AQ143" s="68"/>
      <c r="AR143" s="68"/>
      <c r="AS143" s="68"/>
      <c r="AT143" s="68"/>
      <c r="AU143" s="68"/>
      <c r="AV143" s="68"/>
      <c r="AW143" s="68"/>
      <c r="AX143" s="68"/>
      <c r="AY143" s="68"/>
      <c r="AZ143" s="68"/>
      <c r="BA143" s="68"/>
      <c r="BB143" s="68"/>
      <c r="BC143" s="68"/>
      <c r="BD143" s="68"/>
      <c r="BE143" s="68"/>
      <c r="BF143" s="68"/>
      <c r="BG143" s="68"/>
      <c r="BH143" s="68"/>
      <c r="BI143" s="68"/>
      <c r="BJ143" s="68"/>
      <c r="BK143" s="68"/>
      <c r="BL143" s="68"/>
      <c r="BM143" s="68"/>
      <c r="BN143" s="68"/>
      <c r="BO143" s="68"/>
      <c r="BP143" s="68"/>
      <c r="BQ143" s="68"/>
      <c r="BR143" s="68"/>
      <c r="BS143" s="68"/>
      <c r="BT143" s="68"/>
      <c r="BU143" s="68"/>
      <c r="BV143" s="68"/>
      <c r="BW143" s="68"/>
      <c r="BX143" s="68"/>
      <c r="BY143" s="68"/>
      <c r="BZ143" s="68"/>
      <c r="CA143" s="68"/>
      <c r="CB143" s="68"/>
      <c r="CC143" s="68"/>
      <c r="CD143" s="68"/>
      <c r="CE143" s="68"/>
      <c r="CF143" s="68"/>
      <c r="CG143" s="68"/>
      <c r="CH143" s="68"/>
      <c r="CI143" s="68"/>
      <c r="CJ143" s="68"/>
      <c r="CK143" s="68"/>
      <c r="CL143" s="68"/>
      <c r="CM143" s="68"/>
      <c r="CN143" s="68"/>
      <c r="CO143" s="68"/>
      <c r="CP143" s="68"/>
      <c r="CQ143" s="68"/>
      <c r="CR143" s="68"/>
      <c r="CS143" s="68"/>
      <c r="CT143" s="68"/>
      <c r="CU143" s="68"/>
      <c r="CV143" s="68"/>
      <c r="CW143" s="68"/>
      <c r="CX143" s="68"/>
      <c r="CY143" s="68"/>
      <c r="CZ143" s="68"/>
      <c r="DA143" s="68"/>
      <c r="DB143" s="68"/>
      <c r="DC143" s="68"/>
      <c r="DD143" s="68"/>
      <c r="DE143" s="68"/>
      <c r="DF143" s="68"/>
      <c r="DG143" s="68"/>
      <c r="DH143" s="68"/>
      <c r="DI143" s="68"/>
      <c r="DJ143" s="68"/>
      <c r="DK143" s="68"/>
      <c r="DL143" s="68"/>
      <c r="DM143" s="68"/>
      <c r="DN143" s="68"/>
      <c r="DO143" s="68"/>
      <c r="DP143" s="68"/>
      <c r="DQ143" s="68"/>
      <c r="DR143" s="68"/>
      <c r="DS143" s="68"/>
      <c r="DT143" s="68"/>
      <c r="DU143" s="68"/>
      <c r="DV143" s="68"/>
      <c r="DW143" s="68"/>
      <c r="DX143" s="68"/>
      <c r="DY143" s="68"/>
      <c r="DZ143" s="68"/>
      <c r="EA143" s="68"/>
      <c r="EB143" s="68"/>
      <c r="EC143" s="68"/>
      <c r="ED143" s="68"/>
      <c r="EE143" s="68"/>
      <c r="EF143" s="68"/>
      <c r="EG143" s="68"/>
      <c r="EH143" s="68"/>
      <c r="EI143" s="68"/>
      <c r="EJ143" s="68"/>
      <c r="EK143" s="68"/>
      <c r="EL143" s="68"/>
      <c r="EM143" s="68"/>
      <c r="EN143" s="68"/>
      <c r="EO143" s="68"/>
      <c r="EP143" s="68"/>
      <c r="EQ143" s="68"/>
      <c r="ER143" s="68"/>
      <c r="ES143" s="68"/>
      <c r="ET143" s="68"/>
      <c r="EU143" s="68"/>
      <c r="EV143" s="68"/>
      <c r="EW143" s="68"/>
      <c r="EX143" s="68"/>
      <c r="EY143" s="68"/>
      <c r="EZ143" s="68"/>
      <c r="FA143" s="68"/>
      <c r="FB143" s="68"/>
      <c r="FC143" s="68"/>
      <c r="FD143" s="68"/>
      <c r="FE143" s="68"/>
      <c r="FF143" s="68"/>
      <c r="FG143" s="68"/>
      <c r="FH143" s="68"/>
      <c r="FI143" s="68"/>
      <c r="FJ143" s="68"/>
      <c r="FK143" s="68"/>
      <c r="FL143" s="68"/>
      <c r="FM143" s="68"/>
      <c r="FN143" s="68"/>
      <c r="FO143" s="68"/>
      <c r="FP143" s="68"/>
      <c r="FQ143" s="68"/>
      <c r="FR143" s="68"/>
      <c r="FS143" s="68"/>
      <c r="FT143" s="68"/>
      <c r="FU143" s="68"/>
      <c r="FV143" s="68"/>
      <c r="FW143" s="68"/>
      <c r="FX143" s="68"/>
      <c r="FY143" s="68"/>
      <c r="FZ143" s="68"/>
      <c r="GA143" s="68"/>
      <c r="GB143" s="68"/>
      <c r="GC143" s="68"/>
      <c r="GD143" s="68"/>
      <c r="GE143" s="68"/>
      <c r="GF143" s="68"/>
      <c r="GG143" s="68"/>
      <c r="GH143" s="68"/>
      <c r="GI143" s="68"/>
      <c r="GJ143" s="68"/>
      <c r="GK143" s="68"/>
      <c r="GL143" s="68"/>
      <c r="GM143" s="68"/>
      <c r="GN143" s="68"/>
      <c r="GO143" s="68"/>
      <c r="GP143" s="68"/>
      <c r="GQ143" s="68"/>
      <c r="GR143" s="68"/>
      <c r="GS143" s="68"/>
      <c r="GT143" s="68"/>
      <c r="GU143" s="68"/>
      <c r="GV143" s="68"/>
      <c r="GW143" s="68"/>
      <c r="GX143" s="68"/>
      <c r="GY143" s="68"/>
      <c r="GZ143" s="68"/>
      <c r="HA143" s="68"/>
      <c r="HB143" s="68"/>
      <c r="HC143" s="68"/>
      <c r="HD143" s="68"/>
      <c r="HE143" s="68"/>
      <c r="HF143" s="68"/>
      <c r="HG143" s="68"/>
      <c r="HH143" s="68"/>
      <c r="HI143" s="68"/>
      <c r="HJ143" s="68"/>
      <c r="HK143" s="68"/>
      <c r="HL143" s="68"/>
      <c r="HM143" s="68"/>
      <c r="HN143" s="68"/>
      <c r="HO143" s="68"/>
      <c r="HP143" s="68"/>
      <c r="HQ143" s="68"/>
      <c r="HR143" s="68"/>
      <c r="HS143" s="68"/>
      <c r="HT143" s="68"/>
      <c r="HU143" s="68"/>
      <c r="HV143" s="68"/>
      <c r="HW143" s="68"/>
      <c r="HX143" s="68"/>
      <c r="HY143" s="68"/>
      <c r="HZ143" s="68"/>
      <c r="IA143" s="68"/>
      <c r="IB143" s="68"/>
      <c r="IC143" s="68"/>
      <c r="ID143" s="68"/>
      <c r="IE143" s="68"/>
      <c r="IF143" s="68"/>
      <c r="IG143" s="68"/>
      <c r="IH143" s="68"/>
      <c r="II143" s="68"/>
      <c r="IJ143" s="68"/>
      <c r="IK143" s="68"/>
      <c r="IL143" s="68"/>
      <c r="IM143" s="68"/>
      <c r="IN143" s="68"/>
      <c r="IO143" s="68"/>
      <c r="IP143" s="68"/>
      <c r="IQ143" s="68"/>
      <c r="IR143" s="68"/>
      <c r="IS143" s="68"/>
      <c r="IT143" s="68"/>
      <c r="IU143" s="68"/>
      <c r="IV143" s="68"/>
      <c r="IW143" s="68"/>
      <c r="IX143" s="68"/>
      <c r="IY143" s="68"/>
      <c r="IZ143" s="68"/>
    </row>
    <row r="144" spans="1:260" ht="15.75" customHeight="1">
      <c r="A144" s="148"/>
      <c r="B144" s="103" t="str">
        <f t="shared" si="49"/>
        <v/>
      </c>
      <c r="C144" s="103" t="str">
        <f t="shared" si="49"/>
        <v/>
      </c>
      <c r="D144" s="103" t="str">
        <f t="shared" si="49"/>
        <v/>
      </c>
      <c r="E144" s="112"/>
      <c r="F144" s="105" t="str">
        <f>IF(E144="","",VLOOKUP(E144,報名總表及收費!$I$29:$L$140,4))</f>
        <v/>
      </c>
      <c r="G144" s="109"/>
      <c r="H144" s="107" t="str">
        <f t="shared" ca="1" si="30"/>
        <v/>
      </c>
      <c r="I144" s="108"/>
      <c r="J144" s="107" t="str">
        <f t="shared" si="31"/>
        <v/>
      </c>
      <c r="Q144" s="101" t="str">
        <f t="shared" ca="1" si="32"/>
        <v/>
      </c>
      <c r="R144" s="71" t="str">
        <f t="shared" si="33"/>
        <v/>
      </c>
      <c r="S144" s="71" t="e">
        <f t="shared" si="34"/>
        <v>#N/A</v>
      </c>
      <c r="T144" s="63" t="str">
        <f t="shared" si="35"/>
        <v/>
      </c>
      <c r="U144" s="68" t="e">
        <f t="shared" si="36"/>
        <v>#N/A</v>
      </c>
      <c r="V144" s="68"/>
      <c r="W144" s="68"/>
      <c r="X144" s="68"/>
    </row>
    <row r="145" spans="1:24" ht="15.75" customHeight="1">
      <c r="A145" s="147" t="s">
        <v>102</v>
      </c>
      <c r="B145" s="95"/>
      <c r="C145" s="95"/>
      <c r="D145" s="95"/>
      <c r="E145" s="96"/>
      <c r="F145" s="97" t="str">
        <f>IF(E145="","",VLOOKUP(E145,報名總表及收費!$I$29:$L$140,4))</f>
        <v/>
      </c>
      <c r="G145" s="98"/>
      <c r="H145" s="99" t="str">
        <f t="shared" ca="1" si="30"/>
        <v/>
      </c>
      <c r="I145" s="100"/>
      <c r="J145" s="99" t="str">
        <f t="shared" si="31"/>
        <v/>
      </c>
      <c r="Q145" s="101" t="str">
        <f t="shared" ca="1" si="32"/>
        <v/>
      </c>
      <c r="R145" s="71" t="str">
        <f t="shared" si="33"/>
        <v/>
      </c>
      <c r="S145" s="71" t="str">
        <f t="shared" si="34"/>
        <v/>
      </c>
      <c r="T145" s="63" t="str">
        <f t="shared" si="35"/>
        <v/>
      </c>
      <c r="U145" s="68" t="str">
        <f t="shared" si="36"/>
        <v/>
      </c>
      <c r="V145" s="68"/>
      <c r="W145" s="68"/>
      <c r="X145" s="68"/>
    </row>
    <row r="146" spans="1:24" ht="15.75" customHeight="1">
      <c r="A146" s="147"/>
      <c r="B146" s="94" t="str">
        <f t="shared" ref="B146:D148" si="50">IF(B145=0,"",B145)</f>
        <v/>
      </c>
      <c r="C146" s="94" t="str">
        <f t="shared" si="50"/>
        <v/>
      </c>
      <c r="D146" s="94" t="str">
        <f t="shared" si="50"/>
        <v/>
      </c>
      <c r="E146" s="96"/>
      <c r="F146" s="97" t="str">
        <f>IF(E146="","",VLOOKUP(E146,報名總表及收費!$I$29:$L$140,4))</f>
        <v/>
      </c>
      <c r="G146" s="98"/>
      <c r="H146" s="99" t="str">
        <f t="shared" ca="1" si="30"/>
        <v/>
      </c>
      <c r="I146" s="100"/>
      <c r="J146" s="99" t="str">
        <f t="shared" si="31"/>
        <v/>
      </c>
      <c r="Q146" s="101" t="str">
        <f t="shared" ca="1" si="32"/>
        <v/>
      </c>
      <c r="R146" s="71" t="str">
        <f t="shared" si="33"/>
        <v/>
      </c>
      <c r="S146" s="71" t="e">
        <f t="shared" si="34"/>
        <v>#N/A</v>
      </c>
      <c r="T146" s="63" t="str">
        <f t="shared" si="35"/>
        <v/>
      </c>
      <c r="U146" s="68" t="e">
        <f t="shared" si="36"/>
        <v>#N/A</v>
      </c>
      <c r="V146" s="68"/>
      <c r="W146" s="68"/>
      <c r="X146" s="68"/>
    </row>
    <row r="147" spans="1:24" ht="15.75" customHeight="1">
      <c r="A147" s="147"/>
      <c r="B147" s="94" t="str">
        <f t="shared" si="50"/>
        <v/>
      </c>
      <c r="C147" s="94" t="str">
        <f t="shared" si="50"/>
        <v/>
      </c>
      <c r="D147" s="94" t="str">
        <f t="shared" si="50"/>
        <v/>
      </c>
      <c r="E147" s="96"/>
      <c r="F147" s="97" t="str">
        <f>IF(E147="","",VLOOKUP(E147,報名總表及收費!$I$29:$L$140,4))</f>
        <v/>
      </c>
      <c r="G147" s="98"/>
      <c r="H147" s="99" t="str">
        <f t="shared" ca="1" si="30"/>
        <v/>
      </c>
      <c r="I147" s="100"/>
      <c r="J147" s="99" t="str">
        <f t="shared" si="31"/>
        <v/>
      </c>
      <c r="Q147" s="101" t="str">
        <f t="shared" ca="1" si="32"/>
        <v/>
      </c>
      <c r="R147" s="71" t="str">
        <f t="shared" si="33"/>
        <v/>
      </c>
      <c r="S147" s="71" t="e">
        <f t="shared" si="34"/>
        <v>#N/A</v>
      </c>
      <c r="T147" s="63" t="str">
        <f t="shared" si="35"/>
        <v/>
      </c>
      <c r="U147" s="68" t="e">
        <f t="shared" si="36"/>
        <v>#N/A</v>
      </c>
      <c r="V147" s="68"/>
      <c r="W147" s="68"/>
      <c r="X147" s="68"/>
    </row>
    <row r="148" spans="1:24" ht="15.75" customHeight="1">
      <c r="A148" s="147"/>
      <c r="B148" s="94" t="str">
        <f t="shared" si="50"/>
        <v/>
      </c>
      <c r="C148" s="94" t="str">
        <f t="shared" si="50"/>
        <v/>
      </c>
      <c r="D148" s="94" t="str">
        <f t="shared" si="50"/>
        <v/>
      </c>
      <c r="E148" s="96"/>
      <c r="F148" s="97" t="str">
        <f>IF(E148="","",VLOOKUP(E148,報名總表及收費!$I$29:$L$140,4))</f>
        <v/>
      </c>
      <c r="G148" s="98"/>
      <c r="H148" s="99" t="str">
        <f t="shared" ca="1" si="30"/>
        <v/>
      </c>
      <c r="I148" s="100"/>
      <c r="J148" s="99" t="str">
        <f t="shared" si="31"/>
        <v/>
      </c>
      <c r="Q148" s="101" t="str">
        <f t="shared" ca="1" si="32"/>
        <v/>
      </c>
      <c r="R148" s="71" t="str">
        <f t="shared" si="33"/>
        <v/>
      </c>
      <c r="S148" s="71" t="e">
        <f t="shared" si="34"/>
        <v>#N/A</v>
      </c>
      <c r="T148" s="63" t="str">
        <f t="shared" si="35"/>
        <v/>
      </c>
      <c r="U148" s="68" t="e">
        <f t="shared" si="36"/>
        <v>#N/A</v>
      </c>
      <c r="V148" s="68"/>
      <c r="W148" s="68"/>
      <c r="X148" s="68"/>
    </row>
    <row r="149" spans="1:24" ht="15.75" customHeight="1">
      <c r="A149" s="148" t="s">
        <v>103</v>
      </c>
      <c r="B149" s="104"/>
      <c r="C149" s="104"/>
      <c r="D149" s="104"/>
      <c r="E149" s="112"/>
      <c r="F149" s="105" t="str">
        <f>IF(E149="","",VLOOKUP(E149,報名總表及收費!$I$29:$L$140,4))</f>
        <v/>
      </c>
      <c r="G149" s="109"/>
      <c r="H149" s="107" t="str">
        <f t="shared" ca="1" si="30"/>
        <v/>
      </c>
      <c r="I149" s="108"/>
      <c r="J149" s="107" t="str">
        <f t="shared" si="31"/>
        <v/>
      </c>
      <c r="Q149" s="101" t="str">
        <f t="shared" ca="1" si="32"/>
        <v/>
      </c>
      <c r="R149" s="71" t="str">
        <f t="shared" si="33"/>
        <v/>
      </c>
      <c r="S149" s="71" t="str">
        <f t="shared" si="34"/>
        <v/>
      </c>
      <c r="T149" s="63" t="str">
        <f t="shared" si="35"/>
        <v/>
      </c>
      <c r="U149" s="68" t="str">
        <f t="shared" si="36"/>
        <v/>
      </c>
      <c r="V149" s="68"/>
      <c r="W149" s="68"/>
      <c r="X149" s="68"/>
    </row>
    <row r="150" spans="1:24" ht="15.75" customHeight="1">
      <c r="A150" s="148"/>
      <c r="B150" s="103" t="str">
        <f t="shared" ref="B150:D152" si="51">IF(B149=0,"",B149)</f>
        <v/>
      </c>
      <c r="C150" s="103" t="str">
        <f t="shared" si="51"/>
        <v/>
      </c>
      <c r="D150" s="103" t="str">
        <f t="shared" si="51"/>
        <v/>
      </c>
      <c r="E150" s="112"/>
      <c r="F150" s="105" t="str">
        <f>IF(E150="","",VLOOKUP(E150,報名總表及收費!$I$29:$L$140,4))</f>
        <v/>
      </c>
      <c r="G150" s="109"/>
      <c r="H150" s="107" t="str">
        <f t="shared" ca="1" si="30"/>
        <v/>
      </c>
      <c r="I150" s="108"/>
      <c r="J150" s="107" t="str">
        <f t="shared" si="31"/>
        <v/>
      </c>
      <c r="Q150" s="101" t="str">
        <f t="shared" ca="1" si="32"/>
        <v/>
      </c>
      <c r="R150" s="71" t="str">
        <f t="shared" si="33"/>
        <v/>
      </c>
      <c r="S150" s="71" t="e">
        <f t="shared" si="34"/>
        <v>#N/A</v>
      </c>
      <c r="T150" s="63" t="str">
        <f t="shared" si="35"/>
        <v/>
      </c>
      <c r="U150" s="68" t="e">
        <f t="shared" si="36"/>
        <v>#N/A</v>
      </c>
      <c r="V150" s="68"/>
      <c r="W150" s="68"/>
      <c r="X150" s="68"/>
    </row>
    <row r="151" spans="1:24" ht="15.75" customHeight="1">
      <c r="A151" s="148"/>
      <c r="B151" s="103" t="str">
        <f t="shared" si="51"/>
        <v/>
      </c>
      <c r="C151" s="103" t="str">
        <f t="shared" si="51"/>
        <v/>
      </c>
      <c r="D151" s="103" t="str">
        <f t="shared" si="51"/>
        <v/>
      </c>
      <c r="E151" s="112"/>
      <c r="F151" s="105" t="str">
        <f>IF(E151="","",VLOOKUP(E151,報名總表及收費!$I$29:$L$140,4))</f>
        <v/>
      </c>
      <c r="G151" s="109"/>
      <c r="H151" s="107" t="str">
        <f t="shared" ca="1" si="30"/>
        <v/>
      </c>
      <c r="I151" s="108"/>
      <c r="J151" s="107" t="str">
        <f t="shared" si="31"/>
        <v/>
      </c>
      <c r="Q151" s="101" t="str">
        <f t="shared" ca="1" si="32"/>
        <v/>
      </c>
      <c r="R151" s="71" t="str">
        <f t="shared" si="33"/>
        <v/>
      </c>
      <c r="S151" s="71" t="e">
        <f t="shared" si="34"/>
        <v>#N/A</v>
      </c>
      <c r="T151" s="63" t="str">
        <f t="shared" si="35"/>
        <v/>
      </c>
      <c r="U151" s="68" t="e">
        <f t="shared" si="36"/>
        <v>#N/A</v>
      </c>
      <c r="V151" s="68"/>
      <c r="W151" s="68"/>
      <c r="X151" s="68"/>
    </row>
    <row r="152" spans="1:24" ht="15.75" customHeight="1">
      <c r="A152" s="148"/>
      <c r="B152" s="103" t="str">
        <f t="shared" si="51"/>
        <v/>
      </c>
      <c r="C152" s="103" t="str">
        <f t="shared" si="51"/>
        <v/>
      </c>
      <c r="D152" s="103" t="str">
        <f t="shared" si="51"/>
        <v/>
      </c>
      <c r="E152" s="112"/>
      <c r="F152" s="105" t="str">
        <f>IF(E152="","",VLOOKUP(E152,報名總表及收費!$I$29:$L$140,4))</f>
        <v/>
      </c>
      <c r="G152" s="109"/>
      <c r="H152" s="107" t="str">
        <f t="shared" ca="1" si="30"/>
        <v/>
      </c>
      <c r="I152" s="108"/>
      <c r="J152" s="107" t="str">
        <f t="shared" si="31"/>
        <v/>
      </c>
      <c r="Q152" s="101" t="str">
        <f t="shared" ca="1" si="32"/>
        <v/>
      </c>
      <c r="R152" s="71" t="str">
        <f t="shared" si="33"/>
        <v/>
      </c>
      <c r="S152" s="71" t="e">
        <f t="shared" si="34"/>
        <v>#N/A</v>
      </c>
      <c r="T152" s="63" t="str">
        <f t="shared" si="35"/>
        <v/>
      </c>
      <c r="U152" s="68" t="e">
        <f t="shared" si="36"/>
        <v>#N/A</v>
      </c>
      <c r="V152" s="68"/>
      <c r="W152" s="68"/>
      <c r="X152" s="68"/>
    </row>
    <row r="153" spans="1:24" ht="15.75" customHeight="1">
      <c r="A153" s="147" t="s">
        <v>104</v>
      </c>
      <c r="B153" s="95"/>
      <c r="C153" s="95"/>
      <c r="D153" s="95"/>
      <c r="E153" s="96"/>
      <c r="F153" s="97" t="str">
        <f>IF(E153="","",VLOOKUP(E153,報名總表及收費!$I$29:$L$140,4))</f>
        <v/>
      </c>
      <c r="G153" s="98"/>
      <c r="H153" s="99" t="str">
        <f t="shared" ca="1" si="30"/>
        <v/>
      </c>
      <c r="I153" s="100"/>
      <c r="J153" s="99" t="str">
        <f t="shared" si="31"/>
        <v/>
      </c>
      <c r="Q153" s="101" t="str">
        <f t="shared" ca="1" si="32"/>
        <v/>
      </c>
      <c r="R153" s="71" t="str">
        <f t="shared" si="33"/>
        <v/>
      </c>
      <c r="S153" s="71" t="str">
        <f t="shared" si="34"/>
        <v/>
      </c>
      <c r="T153" s="63" t="str">
        <f t="shared" si="35"/>
        <v/>
      </c>
      <c r="U153" s="68" t="str">
        <f t="shared" si="36"/>
        <v/>
      </c>
      <c r="V153" s="68"/>
      <c r="W153" s="68"/>
      <c r="X153" s="68"/>
    </row>
    <row r="154" spans="1:24" ht="15.75" customHeight="1">
      <c r="A154" s="147"/>
      <c r="B154" s="94" t="str">
        <f t="shared" ref="B154:D156" si="52">IF(B153=0,"",B153)</f>
        <v/>
      </c>
      <c r="C154" s="94" t="str">
        <f t="shared" si="52"/>
        <v/>
      </c>
      <c r="D154" s="94" t="str">
        <f t="shared" si="52"/>
        <v/>
      </c>
      <c r="E154" s="96"/>
      <c r="F154" s="97" t="str">
        <f>IF(E154="","",VLOOKUP(E154,報名總表及收費!$I$29:$L$140,4))</f>
        <v/>
      </c>
      <c r="G154" s="98"/>
      <c r="H154" s="99" t="str">
        <f t="shared" ref="H154:H164" ca="1" si="53">IF(D154="","", IF(D154=0,"",YEAR(NOW())-D154))</f>
        <v/>
      </c>
      <c r="I154" s="100"/>
      <c r="J154" s="99" t="str">
        <f t="shared" ref="J154:J164" si="54">IF(E154="","",IF(((VLOOKUP(E154,$L$25:$Q$67,5))&lt;G154),"報項時間慢於達標時間",""))&amp;IF(T154="FAIL","    運動員錯組別","")&amp;IF(E154="","",IF(MOD(E154,2)=1,""," 項目編號為男子組"))</f>
        <v/>
      </c>
      <c r="Q154" s="101" t="str">
        <f t="shared" ref="Q154:Q165" ca="1" si="55">IF(O154="D",YEAR(NOW())-$P$5,IF(O154="C",YEAR(NOW())-$O$5,IF(O154="F",YEAR(NOW())-$Q$5,IF(O154=0,"",O154))))</f>
        <v/>
      </c>
      <c r="R154" s="71" t="str">
        <f t="shared" ref="R154:R165" si="56">IF(E154=0,"",IF(MOD(E154,2)=0,"",VLOOKUP(E154,$L$24:$Q$80,6,FALSE)))</f>
        <v/>
      </c>
      <c r="S154" s="71" t="e">
        <f t="shared" ref="S154:S165" si="57">IF(D154=0,"",VLOOKUP(E154,$L$25:$Q$80,4,FALSE))</f>
        <v>#N/A</v>
      </c>
      <c r="T154" s="63" t="str">
        <f t="shared" ref="T154:T164" si="58">IF(R154="","",IF(S154="C",IF(H154&gt;=R154,"OK","FAIL"),IF(S154="F",IF(H154&lt;=R154,"OK","FAIL"),IF(S154="D",IF(AND(H154&lt;=R154,H154&gt;=U154),"OK","FAIL"),IF(U154="",IF(H154=S154,"OK","FAIL"),IF(U154="9U",IF(H154&lt;=9,"OK","FAIL"),IF(U154="UP",IF(H154&gt;=15,"OK","FAIL"),IF(U154="DN",IF(H154&lt;=7,"OK","FAIL")))))))))</f>
        <v/>
      </c>
      <c r="U154" s="68" t="e">
        <f t="shared" ref="U154:U164" si="59">IF(R154="15U","UP",IF(R154="7D","DN",IF(R154="9U","9U",IF(S154="D",10,""))))</f>
        <v>#N/A</v>
      </c>
      <c r="V154" s="68"/>
      <c r="W154" s="68"/>
      <c r="X154" s="68"/>
    </row>
    <row r="155" spans="1:24" ht="15.75" customHeight="1">
      <c r="A155" s="147"/>
      <c r="B155" s="94" t="str">
        <f t="shared" si="52"/>
        <v/>
      </c>
      <c r="C155" s="94" t="str">
        <f t="shared" si="52"/>
        <v/>
      </c>
      <c r="D155" s="94" t="str">
        <f t="shared" si="52"/>
        <v/>
      </c>
      <c r="E155" s="96"/>
      <c r="F155" s="97" t="str">
        <f>IF(E155="","",VLOOKUP(E155,報名總表及收費!$I$29:$L$140,4))</f>
        <v/>
      </c>
      <c r="G155" s="98"/>
      <c r="H155" s="99" t="str">
        <f t="shared" ca="1" si="53"/>
        <v/>
      </c>
      <c r="I155" s="100"/>
      <c r="J155" s="99" t="str">
        <f t="shared" si="54"/>
        <v/>
      </c>
      <c r="Q155" s="101" t="str">
        <f t="shared" ca="1" si="55"/>
        <v/>
      </c>
      <c r="R155" s="71" t="str">
        <f t="shared" si="56"/>
        <v/>
      </c>
      <c r="S155" s="71" t="e">
        <f t="shared" si="57"/>
        <v>#N/A</v>
      </c>
      <c r="T155" s="63" t="str">
        <f t="shared" si="58"/>
        <v/>
      </c>
      <c r="U155" s="68" t="e">
        <f t="shared" si="59"/>
        <v>#N/A</v>
      </c>
      <c r="V155" s="68"/>
      <c r="W155" s="68"/>
      <c r="X155" s="68"/>
    </row>
    <row r="156" spans="1:24" ht="15.75" customHeight="1">
      <c r="A156" s="147"/>
      <c r="B156" s="94" t="str">
        <f t="shared" si="52"/>
        <v/>
      </c>
      <c r="C156" s="94" t="str">
        <f t="shared" si="52"/>
        <v/>
      </c>
      <c r="D156" s="94" t="str">
        <f t="shared" si="52"/>
        <v/>
      </c>
      <c r="E156" s="96"/>
      <c r="F156" s="97" t="str">
        <f>IF(E156="","",VLOOKUP(E156,報名總表及收費!$I$29:$L$140,4))</f>
        <v/>
      </c>
      <c r="G156" s="98"/>
      <c r="H156" s="99" t="str">
        <f t="shared" ca="1" si="53"/>
        <v/>
      </c>
      <c r="I156" s="100"/>
      <c r="J156" s="99" t="str">
        <f t="shared" si="54"/>
        <v/>
      </c>
      <c r="Q156" s="101" t="str">
        <f t="shared" ca="1" si="55"/>
        <v/>
      </c>
      <c r="R156" s="71" t="str">
        <f t="shared" si="56"/>
        <v/>
      </c>
      <c r="S156" s="71" t="e">
        <f t="shared" si="57"/>
        <v>#N/A</v>
      </c>
      <c r="T156" s="63" t="str">
        <f t="shared" si="58"/>
        <v/>
      </c>
      <c r="U156" s="68" t="e">
        <f t="shared" si="59"/>
        <v>#N/A</v>
      </c>
      <c r="V156" s="68"/>
      <c r="W156" s="68"/>
      <c r="X156" s="68"/>
    </row>
    <row r="157" spans="1:24" ht="15.75" customHeight="1">
      <c r="A157" s="148" t="s">
        <v>105</v>
      </c>
      <c r="B157" s="104"/>
      <c r="C157" s="104"/>
      <c r="D157" s="104"/>
      <c r="E157" s="112"/>
      <c r="F157" s="105" t="str">
        <f>IF(E157="","",VLOOKUP(E157,報名總表及收費!$I$29:$L$140,4))</f>
        <v/>
      </c>
      <c r="G157" s="109"/>
      <c r="H157" s="107" t="str">
        <f t="shared" ca="1" si="53"/>
        <v/>
      </c>
      <c r="I157" s="108"/>
      <c r="J157" s="107" t="str">
        <f t="shared" si="54"/>
        <v/>
      </c>
      <c r="Q157" s="101" t="str">
        <f t="shared" ca="1" si="55"/>
        <v/>
      </c>
      <c r="R157" s="71" t="str">
        <f t="shared" si="56"/>
        <v/>
      </c>
      <c r="S157" s="71" t="str">
        <f t="shared" si="57"/>
        <v/>
      </c>
      <c r="T157" s="63" t="str">
        <f t="shared" si="58"/>
        <v/>
      </c>
      <c r="U157" s="68" t="str">
        <f t="shared" si="59"/>
        <v/>
      </c>
      <c r="V157" s="68"/>
      <c r="W157" s="68"/>
      <c r="X157" s="68"/>
    </row>
    <row r="158" spans="1:24" ht="15.75" customHeight="1">
      <c r="A158" s="148"/>
      <c r="B158" s="103" t="str">
        <f t="shared" ref="B158:D160" si="60">IF(B157=0,"",B157)</f>
        <v/>
      </c>
      <c r="C158" s="103" t="str">
        <f t="shared" si="60"/>
        <v/>
      </c>
      <c r="D158" s="103" t="str">
        <f t="shared" si="60"/>
        <v/>
      </c>
      <c r="E158" s="112"/>
      <c r="F158" s="105" t="str">
        <f>IF(E158="","",VLOOKUP(E158,報名總表及收費!$I$29:$L$140,4))</f>
        <v/>
      </c>
      <c r="G158" s="109"/>
      <c r="H158" s="107" t="str">
        <f t="shared" ca="1" si="53"/>
        <v/>
      </c>
      <c r="I158" s="108"/>
      <c r="J158" s="107" t="str">
        <f t="shared" si="54"/>
        <v/>
      </c>
      <c r="Q158" s="101" t="str">
        <f t="shared" ca="1" si="55"/>
        <v/>
      </c>
      <c r="R158" s="71" t="str">
        <f t="shared" si="56"/>
        <v/>
      </c>
      <c r="S158" s="71" t="e">
        <f t="shared" si="57"/>
        <v>#N/A</v>
      </c>
      <c r="T158" s="63" t="str">
        <f t="shared" si="58"/>
        <v/>
      </c>
      <c r="U158" s="68" t="e">
        <f t="shared" si="59"/>
        <v>#N/A</v>
      </c>
      <c r="V158" s="68"/>
      <c r="W158" s="68"/>
      <c r="X158" s="68"/>
    </row>
    <row r="159" spans="1:24" ht="15.75" customHeight="1">
      <c r="A159" s="148"/>
      <c r="B159" s="103" t="str">
        <f t="shared" si="60"/>
        <v/>
      </c>
      <c r="C159" s="103" t="str">
        <f t="shared" si="60"/>
        <v/>
      </c>
      <c r="D159" s="103" t="str">
        <f t="shared" si="60"/>
        <v/>
      </c>
      <c r="E159" s="112"/>
      <c r="F159" s="105" t="str">
        <f>IF(E159="","",VLOOKUP(E159,報名總表及收費!$I$29:$L$140,4))</f>
        <v/>
      </c>
      <c r="G159" s="109"/>
      <c r="H159" s="107" t="str">
        <f t="shared" ca="1" si="53"/>
        <v/>
      </c>
      <c r="I159" s="108"/>
      <c r="J159" s="107" t="str">
        <f t="shared" si="54"/>
        <v/>
      </c>
      <c r="Q159" s="101" t="str">
        <f t="shared" ca="1" si="55"/>
        <v/>
      </c>
      <c r="R159" s="71" t="str">
        <f t="shared" si="56"/>
        <v/>
      </c>
      <c r="S159" s="71" t="e">
        <f t="shared" si="57"/>
        <v>#N/A</v>
      </c>
      <c r="T159" s="63" t="str">
        <f t="shared" si="58"/>
        <v/>
      </c>
      <c r="U159" s="68" t="e">
        <f t="shared" si="59"/>
        <v>#N/A</v>
      </c>
      <c r="V159" s="68"/>
      <c r="W159" s="68"/>
      <c r="X159" s="68"/>
    </row>
    <row r="160" spans="1:24" ht="15.75" customHeight="1">
      <c r="A160" s="148"/>
      <c r="B160" s="103" t="str">
        <f t="shared" si="60"/>
        <v/>
      </c>
      <c r="C160" s="103" t="str">
        <f t="shared" si="60"/>
        <v/>
      </c>
      <c r="D160" s="103" t="str">
        <f t="shared" si="60"/>
        <v/>
      </c>
      <c r="E160" s="112"/>
      <c r="F160" s="105" t="str">
        <f>IF(E160="","",VLOOKUP(E160,報名總表及收費!$I$29:$L$140,4))</f>
        <v/>
      </c>
      <c r="G160" s="109"/>
      <c r="H160" s="107" t="str">
        <f t="shared" ca="1" si="53"/>
        <v/>
      </c>
      <c r="I160" s="108"/>
      <c r="J160" s="107" t="str">
        <f t="shared" si="54"/>
        <v/>
      </c>
      <c r="Q160" s="101" t="str">
        <f t="shared" ca="1" si="55"/>
        <v/>
      </c>
      <c r="R160" s="71" t="str">
        <f t="shared" si="56"/>
        <v/>
      </c>
      <c r="S160" s="71" t="e">
        <f t="shared" si="57"/>
        <v>#N/A</v>
      </c>
      <c r="T160" s="63" t="str">
        <f t="shared" si="58"/>
        <v/>
      </c>
      <c r="U160" s="68" t="e">
        <f t="shared" si="59"/>
        <v>#N/A</v>
      </c>
      <c r="V160" s="68"/>
      <c r="W160" s="68"/>
      <c r="X160" s="68"/>
    </row>
    <row r="161" spans="1:24" ht="15.75" customHeight="1">
      <c r="A161" s="147" t="s">
        <v>178</v>
      </c>
      <c r="B161" s="95"/>
      <c r="C161" s="95"/>
      <c r="D161" s="95"/>
      <c r="E161" s="96"/>
      <c r="F161" s="97" t="str">
        <f>IF(E161="","",VLOOKUP(E161,報名總表及收費!$I$29:$L$140,4))</f>
        <v/>
      </c>
      <c r="G161" s="98"/>
      <c r="H161" s="99" t="str">
        <f t="shared" ca="1" si="53"/>
        <v/>
      </c>
      <c r="I161" s="100"/>
      <c r="J161" s="99" t="str">
        <f t="shared" si="54"/>
        <v/>
      </c>
      <c r="Q161" s="101" t="str">
        <f t="shared" ca="1" si="55"/>
        <v/>
      </c>
      <c r="R161" s="71" t="str">
        <f t="shared" si="56"/>
        <v/>
      </c>
      <c r="S161" s="71" t="str">
        <f t="shared" si="57"/>
        <v/>
      </c>
      <c r="T161" s="63" t="str">
        <f t="shared" si="58"/>
        <v/>
      </c>
      <c r="U161" s="68" t="str">
        <f t="shared" si="59"/>
        <v/>
      </c>
      <c r="V161" s="68"/>
      <c r="W161" s="68"/>
      <c r="X161" s="68"/>
    </row>
    <row r="162" spans="1:24" ht="15.75" customHeight="1">
      <c r="A162" s="147"/>
      <c r="B162" s="94" t="str">
        <f t="shared" ref="B162:D164" si="61">IF(B161=0,"",B161)</f>
        <v/>
      </c>
      <c r="C162" s="94" t="str">
        <f t="shared" si="61"/>
        <v/>
      </c>
      <c r="D162" s="94" t="str">
        <f t="shared" si="61"/>
        <v/>
      </c>
      <c r="E162" s="96"/>
      <c r="F162" s="97" t="str">
        <f>IF(E162="","",VLOOKUP(E162,報名總表及收費!$I$29:$L$140,4))</f>
        <v/>
      </c>
      <c r="G162" s="98"/>
      <c r="H162" s="99" t="str">
        <f t="shared" ca="1" si="53"/>
        <v/>
      </c>
      <c r="I162" s="100"/>
      <c r="J162" s="99" t="str">
        <f t="shared" si="54"/>
        <v/>
      </c>
      <c r="Q162" s="101" t="str">
        <f t="shared" ca="1" si="55"/>
        <v/>
      </c>
      <c r="R162" s="71" t="str">
        <f t="shared" si="56"/>
        <v/>
      </c>
      <c r="S162" s="71" t="e">
        <f t="shared" si="57"/>
        <v>#N/A</v>
      </c>
      <c r="T162" s="63" t="str">
        <f t="shared" si="58"/>
        <v/>
      </c>
      <c r="U162" s="68" t="e">
        <f t="shared" si="59"/>
        <v>#N/A</v>
      </c>
      <c r="V162" s="68"/>
      <c r="W162" s="68"/>
      <c r="X162" s="68"/>
    </row>
    <row r="163" spans="1:24" ht="15.75" customHeight="1">
      <c r="A163" s="147"/>
      <c r="B163" s="94" t="str">
        <f t="shared" si="61"/>
        <v/>
      </c>
      <c r="C163" s="94" t="str">
        <f t="shared" si="61"/>
        <v/>
      </c>
      <c r="D163" s="94" t="str">
        <f t="shared" si="61"/>
        <v/>
      </c>
      <c r="E163" s="96"/>
      <c r="F163" s="97" t="str">
        <f>IF(E163="","",VLOOKUP(E163,報名總表及收費!$I$29:$L$140,4))</f>
        <v/>
      </c>
      <c r="G163" s="98"/>
      <c r="H163" s="99" t="str">
        <f t="shared" ca="1" si="53"/>
        <v/>
      </c>
      <c r="I163" s="100"/>
      <c r="J163" s="99" t="str">
        <f t="shared" si="54"/>
        <v/>
      </c>
      <c r="Q163" s="101" t="str">
        <f t="shared" ca="1" si="55"/>
        <v/>
      </c>
      <c r="R163" s="71" t="str">
        <f t="shared" si="56"/>
        <v/>
      </c>
      <c r="S163" s="71" t="e">
        <f t="shared" si="57"/>
        <v>#N/A</v>
      </c>
      <c r="T163" s="63" t="str">
        <f t="shared" si="58"/>
        <v/>
      </c>
      <c r="U163" s="68" t="e">
        <f t="shared" si="59"/>
        <v>#N/A</v>
      </c>
      <c r="V163" s="68"/>
      <c r="W163" s="68"/>
      <c r="X163" s="68"/>
    </row>
    <row r="164" spans="1:24" ht="15.75" customHeight="1">
      <c r="A164" s="147"/>
      <c r="B164" s="94" t="str">
        <f t="shared" si="61"/>
        <v/>
      </c>
      <c r="C164" s="94" t="str">
        <f t="shared" si="61"/>
        <v/>
      </c>
      <c r="D164" s="94" t="str">
        <f t="shared" si="61"/>
        <v/>
      </c>
      <c r="E164" s="96"/>
      <c r="F164" s="97" t="str">
        <f>IF(E164="","",VLOOKUP(E164,報名總表及收費!$I$29:$L$140,4))</f>
        <v/>
      </c>
      <c r="G164" s="98"/>
      <c r="H164" s="99" t="str">
        <f t="shared" ca="1" si="53"/>
        <v/>
      </c>
      <c r="I164" s="100"/>
      <c r="J164" s="99" t="str">
        <f t="shared" si="54"/>
        <v/>
      </c>
      <c r="Q164" s="101" t="str">
        <f t="shared" ca="1" si="55"/>
        <v/>
      </c>
      <c r="R164" s="71" t="str">
        <f t="shared" si="56"/>
        <v/>
      </c>
      <c r="S164" s="71" t="e">
        <f t="shared" si="57"/>
        <v>#N/A</v>
      </c>
      <c r="T164" s="63" t="str">
        <f t="shared" si="58"/>
        <v/>
      </c>
      <c r="U164" s="68" t="e">
        <f t="shared" si="59"/>
        <v>#N/A</v>
      </c>
      <c r="V164" s="68"/>
      <c r="W164" s="68"/>
      <c r="X164" s="68"/>
    </row>
    <row r="165" spans="1:24" ht="15.75" customHeight="1">
      <c r="Q165" s="101" t="str">
        <f t="shared" ca="1" si="55"/>
        <v/>
      </c>
      <c r="R165" s="71" t="str">
        <f t="shared" si="56"/>
        <v/>
      </c>
      <c r="S165" s="71" t="str">
        <f t="shared" si="57"/>
        <v/>
      </c>
    </row>
  </sheetData>
  <sheetProtection algorithmName="SHA-512" hashValue="Iiws3AXFzSQlTvXQg+eLojZXTkiQ3INchggiD2CS6MmgY4p/eDZ4GHiURDsPAXP8v/WJ9Dt1a5vRY4JwV5yYaA==" saltValue="ns06caluRdeRYXElCUSDEA==" spinCount="100000" sheet="1" objects="1" scenarios="1" selectLockedCells="1"/>
  <mergeCells count="53">
    <mergeCell ref="A6:M6"/>
    <mergeCell ref="A157:A160"/>
    <mergeCell ref="B16:C16"/>
    <mergeCell ref="A129:A132"/>
    <mergeCell ref="A133:A136"/>
    <mergeCell ref="A137:A140"/>
    <mergeCell ref="A141:A144"/>
    <mergeCell ref="A145:A148"/>
    <mergeCell ref="B17:C17"/>
    <mergeCell ref="A73:A76"/>
    <mergeCell ref="A81:A84"/>
    <mergeCell ref="A85:A88"/>
    <mergeCell ref="A89:A92"/>
    <mergeCell ref="A117:A120"/>
    <mergeCell ref="A93:A96"/>
    <mergeCell ref="A77:A80"/>
    <mergeCell ref="A69:A72"/>
    <mergeCell ref="B11:C11"/>
    <mergeCell ref="B12:C12"/>
    <mergeCell ref="B13:C13"/>
    <mergeCell ref="B18:C18"/>
    <mergeCell ref="B20:C20"/>
    <mergeCell ref="B19:C19"/>
    <mergeCell ref="A1:M1"/>
    <mergeCell ref="A2:M2"/>
    <mergeCell ref="A3:M3"/>
    <mergeCell ref="A4:M4"/>
    <mergeCell ref="A5:M5"/>
    <mergeCell ref="A9:M9"/>
    <mergeCell ref="A45:A48"/>
    <mergeCell ref="A49:A52"/>
    <mergeCell ref="A65:A68"/>
    <mergeCell ref="A25:A28"/>
    <mergeCell ref="A29:A32"/>
    <mergeCell ref="A33:A36"/>
    <mergeCell ref="A37:A40"/>
    <mergeCell ref="A41:A44"/>
    <mergeCell ref="A53:A56"/>
    <mergeCell ref="A57:A60"/>
    <mergeCell ref="A61:A64"/>
    <mergeCell ref="B15:C15"/>
    <mergeCell ref="A16:A21"/>
    <mergeCell ref="B21:C21"/>
    <mergeCell ref="A161:A164"/>
    <mergeCell ref="A125:A128"/>
    <mergeCell ref="A97:A100"/>
    <mergeCell ref="A101:A104"/>
    <mergeCell ref="A109:A112"/>
    <mergeCell ref="A113:A116"/>
    <mergeCell ref="A105:A108"/>
    <mergeCell ref="A149:A152"/>
    <mergeCell ref="A153:A156"/>
    <mergeCell ref="A121:A124"/>
  </mergeCells>
  <phoneticPr fontId="4" type="noConversion"/>
  <conditionalFormatting sqref="B11:C13">
    <cfRule type="containsBlanks" dxfId="12" priority="51">
      <formula>LEN(TRIM(B11))=0</formula>
    </cfRule>
  </conditionalFormatting>
  <conditionalFormatting sqref="B25:D164">
    <cfRule type="expression" dxfId="11" priority="1">
      <formula>AND(VLOOKUP($E25,$L$24:$N$58,3)=$E25,VLOOKUP($E25,$L$24:$N$58,2)&gt;$O$2)</formula>
    </cfRule>
  </conditionalFormatting>
  <conditionalFormatting sqref="B16:J16 B17:D17 F17:J17 E17:E19">
    <cfRule type="expression" dxfId="10" priority="3">
      <formula>AND($F$16="",$E$17="")</formula>
    </cfRule>
  </conditionalFormatting>
  <conditionalFormatting sqref="B18:J21">
    <cfRule type="expression" dxfId="9" priority="56">
      <formula>AND($F$18="",$E$18="")</formula>
    </cfRule>
  </conditionalFormatting>
  <conditionalFormatting sqref="B20:J21">
    <cfRule type="expression" dxfId="8" priority="2">
      <formula>IF($E$20="","TRUE","")</formula>
    </cfRule>
  </conditionalFormatting>
  <conditionalFormatting sqref="E25:J164">
    <cfRule type="expression" dxfId="7" priority="9">
      <formula>AND(VLOOKUP($E25,$L$24:$O$58,3)=$E25,VLOOKUP($E25,$L$24:$O$58,2)&gt;$O$2)</formula>
    </cfRule>
  </conditionalFormatting>
  <conditionalFormatting sqref="G16:G21">
    <cfRule type="cellIs" dxfId="6" priority="6" operator="notBetween">
      <formula>0</formula>
      <formula>100000</formula>
    </cfRule>
    <cfRule type="cellIs" dxfId="5" priority="7" operator="notBetween">
      <formula>0</formula>
      <formula>100000</formula>
    </cfRule>
  </conditionalFormatting>
  <conditionalFormatting sqref="G25:G164">
    <cfRule type="expression" dxfId="4" priority="5">
      <formula>IF(VLOOKUP(E25,$L$25:$U$67,5)&lt;G25, TRUE)</formula>
    </cfRule>
    <cfRule type="cellIs" dxfId="3" priority="10" operator="notBetween">
      <formula>0</formula>
      <formula>100000</formula>
    </cfRule>
  </conditionalFormatting>
  <conditionalFormatting sqref="M16:M22">
    <cfRule type="cellIs" dxfId="2" priority="12" operator="greaterThan">
      <formula>1</formula>
    </cfRule>
    <cfRule type="cellIs" dxfId="1" priority="13" operator="greaterThan">
      <formula>4</formula>
    </cfRule>
  </conditionalFormatting>
  <conditionalFormatting sqref="M25:M66">
    <cfRule type="cellIs" dxfId="0" priority="26" operator="greaterThan">
      <formula>$O$2</formula>
    </cfRule>
  </conditionalFormatting>
  <dataValidations count="1">
    <dataValidation type="list" allowBlank="1" showInputMessage="1" showErrorMessage="1" sqref="I25:I164" xr:uid="{00000000-0002-0000-0200-000000000000}">
      <formula1>$R$9:$R$10</formula1>
    </dataValidation>
  </dataValidations>
  <pageMargins left="0.7" right="0.7" top="0.75" bottom="0.75" header="0.3" footer="0.3"/>
  <pageSetup scale="25" orientation="portrait" r:id="rId1"/>
  <headerFooter>
    <oddFooter>&amp;C&amp;"Helvetica Neue,Regular"&amp;12&amp;K000000&amp;P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工作表4"/>
  <dimension ref="A1:G217"/>
  <sheetViews>
    <sheetView view="pageBreakPreview" zoomScaleNormal="100" zoomScaleSheetLayoutView="100" workbookViewId="0">
      <selection activeCell="E14" sqref="E14"/>
    </sheetView>
  </sheetViews>
  <sheetFormatPr defaultRowHeight="16.5"/>
  <cols>
    <col min="2" max="2" width="20.5" customWidth="1"/>
    <col min="3" max="3" width="22.875" customWidth="1"/>
    <col min="4" max="4" width="13.625" customWidth="1"/>
    <col min="5" max="5" width="27.75" customWidth="1"/>
    <col min="6" max="6" width="38.375" customWidth="1"/>
    <col min="7" max="7" width="12.125" customWidth="1"/>
  </cols>
  <sheetData>
    <row r="1" spans="1:7" ht="36.75">
      <c r="A1" s="131" t="s">
        <v>318</v>
      </c>
      <c r="B1" s="131"/>
      <c r="C1" s="131"/>
      <c r="D1" s="131"/>
      <c r="E1" s="131"/>
      <c r="F1" s="131"/>
      <c r="G1" s="34"/>
    </row>
    <row r="2" spans="1:7">
      <c r="A2" s="132" t="s">
        <v>319</v>
      </c>
      <c r="B2" s="132"/>
      <c r="C2" s="132"/>
      <c r="D2" s="132"/>
      <c r="E2" s="132"/>
      <c r="F2" s="132"/>
      <c r="G2" s="35"/>
    </row>
    <row r="3" spans="1:7" ht="19.5">
      <c r="A3" s="133" t="s">
        <v>440</v>
      </c>
      <c r="B3" s="134"/>
      <c r="C3" s="134"/>
      <c r="D3" s="134"/>
      <c r="E3" s="134"/>
      <c r="F3" s="134"/>
      <c r="G3" s="37"/>
    </row>
    <row r="4" spans="1:7" ht="19.5">
      <c r="A4" s="36"/>
      <c r="B4" s="36"/>
      <c r="C4" s="36"/>
      <c r="D4" s="36"/>
      <c r="E4" s="36"/>
      <c r="F4" s="36"/>
      <c r="G4" s="37"/>
    </row>
    <row r="5" spans="1:7" ht="19.5">
      <c r="A5" s="129" t="s">
        <v>320</v>
      </c>
      <c r="B5" s="129"/>
      <c r="C5" s="129"/>
      <c r="D5" s="129"/>
      <c r="E5" s="129"/>
      <c r="F5" s="129"/>
      <c r="G5" s="37"/>
    </row>
    <row r="6" spans="1:7" ht="19.5">
      <c r="A6" s="129" t="s">
        <v>321</v>
      </c>
      <c r="B6" s="129"/>
      <c r="C6" s="129"/>
      <c r="D6" s="129"/>
      <c r="E6" s="129"/>
      <c r="F6" s="129"/>
      <c r="G6" s="37"/>
    </row>
    <row r="7" spans="1:7" ht="19.5">
      <c r="A7" s="129" t="s">
        <v>322</v>
      </c>
      <c r="B7" s="129"/>
      <c r="C7" s="129"/>
      <c r="D7" s="129"/>
      <c r="E7" s="129"/>
      <c r="F7" s="129"/>
      <c r="G7" s="37"/>
    </row>
    <row r="8" spans="1:7" ht="19.5" customHeight="1">
      <c r="A8" s="38" t="s">
        <v>441</v>
      </c>
      <c r="B8" s="67"/>
      <c r="C8" s="67"/>
      <c r="D8" s="67"/>
      <c r="E8" s="67"/>
      <c r="F8" s="67"/>
      <c r="G8" s="37"/>
    </row>
    <row r="9" spans="1:7" ht="19.5">
      <c r="A9" s="129" t="s">
        <v>342</v>
      </c>
      <c r="B9" s="129"/>
      <c r="C9" s="129"/>
      <c r="D9" s="129"/>
      <c r="E9" s="129"/>
      <c r="F9" s="129"/>
      <c r="G9" s="37"/>
    </row>
    <row r="10" spans="1:7" ht="19.5">
      <c r="A10" s="38" t="s">
        <v>343</v>
      </c>
      <c r="B10" s="38"/>
      <c r="C10" s="38"/>
      <c r="D10" s="38"/>
      <c r="E10" s="38"/>
      <c r="F10" s="38"/>
      <c r="G10" s="37"/>
    </row>
    <row r="11" spans="1:7" ht="39.75" customHeight="1">
      <c r="A11" s="130" t="s">
        <v>344</v>
      </c>
      <c r="B11" s="130"/>
      <c r="C11" s="130"/>
      <c r="D11" s="130"/>
      <c r="E11" s="130"/>
      <c r="F11" s="130"/>
      <c r="G11" s="37"/>
    </row>
    <row r="12" spans="1:7" s="41" customFormat="1" ht="19.5">
      <c r="A12" s="39"/>
      <c r="B12" s="39"/>
      <c r="C12" s="39"/>
      <c r="D12" s="39"/>
      <c r="E12" s="39"/>
      <c r="F12" s="39"/>
      <c r="G12" s="40"/>
    </row>
    <row r="13" spans="1:7" ht="19.5">
      <c r="A13" s="36"/>
      <c r="B13" s="36"/>
      <c r="C13" s="36"/>
      <c r="D13" s="42" t="s">
        <v>323</v>
      </c>
      <c r="E13" s="42" t="str">
        <f>IF(報名總表及收費!B10=0,"",報名總表及收費!B10)</f>
        <v/>
      </c>
      <c r="F13" s="36"/>
      <c r="G13" s="43"/>
    </row>
    <row r="14" spans="1:7" ht="19.5">
      <c r="A14" s="36"/>
      <c r="B14" s="36"/>
      <c r="C14" s="36"/>
      <c r="D14" s="42" t="s">
        <v>324</v>
      </c>
      <c r="E14" s="128"/>
      <c r="F14" s="36"/>
      <c r="G14" s="43"/>
    </row>
    <row r="15" spans="1:7" ht="19.5">
      <c r="A15" s="36"/>
      <c r="B15" s="36"/>
      <c r="C15" s="36"/>
      <c r="D15" s="42" t="s">
        <v>325</v>
      </c>
      <c r="E15" s="44">
        <f>COUNTA(E18:E217)*50</f>
        <v>0</v>
      </c>
      <c r="F15" s="36"/>
      <c r="G15" s="43"/>
    </row>
    <row r="16" spans="1:7" ht="19.5">
      <c r="A16" s="36"/>
      <c r="B16" s="36"/>
      <c r="C16" s="36"/>
      <c r="D16" s="36"/>
      <c r="E16" s="36"/>
      <c r="F16" s="36"/>
      <c r="G16" s="43"/>
    </row>
    <row r="17" spans="1:7" ht="56.25" customHeight="1">
      <c r="A17" s="45"/>
      <c r="B17" s="46" t="s">
        <v>326</v>
      </c>
      <c r="C17" s="46" t="s">
        <v>327</v>
      </c>
      <c r="D17" s="46" t="s">
        <v>328</v>
      </c>
      <c r="E17" s="46" t="s">
        <v>329</v>
      </c>
      <c r="F17" s="47" t="s">
        <v>330</v>
      </c>
      <c r="G17" s="48"/>
    </row>
    <row r="18" spans="1:7" s="51" customFormat="1" ht="18" customHeight="1">
      <c r="A18" s="49">
        <v>1</v>
      </c>
      <c r="B18" s="122"/>
      <c r="C18" s="122"/>
      <c r="D18" s="122"/>
      <c r="E18" s="125"/>
      <c r="F18" s="126"/>
      <c r="G18" s="50"/>
    </row>
    <row r="19" spans="1:7" s="51" customFormat="1" ht="18" customHeight="1">
      <c r="A19" s="49">
        <v>2</v>
      </c>
      <c r="B19" s="122"/>
      <c r="C19" s="122"/>
      <c r="D19" s="122"/>
      <c r="E19" s="125"/>
      <c r="F19" s="125"/>
      <c r="G19" s="50"/>
    </row>
    <row r="20" spans="1:7" s="51" customFormat="1" ht="18" customHeight="1">
      <c r="A20" s="49">
        <v>3</v>
      </c>
      <c r="B20" s="122"/>
      <c r="C20" s="122"/>
      <c r="D20" s="122"/>
      <c r="E20" s="125"/>
      <c r="F20" s="122"/>
      <c r="G20" s="50"/>
    </row>
    <row r="21" spans="1:7" s="51" customFormat="1" ht="18" customHeight="1">
      <c r="A21" s="49">
        <v>4</v>
      </c>
      <c r="B21" s="122"/>
      <c r="C21" s="122"/>
      <c r="D21" s="122"/>
      <c r="E21" s="125"/>
      <c r="F21" s="122"/>
      <c r="G21" s="50"/>
    </row>
    <row r="22" spans="1:7" s="51" customFormat="1" ht="18" customHeight="1">
      <c r="A22" s="49">
        <v>5</v>
      </c>
      <c r="B22" s="122"/>
      <c r="C22" s="122"/>
      <c r="D22" s="122"/>
      <c r="E22" s="125"/>
      <c r="F22" s="125"/>
      <c r="G22" s="50"/>
    </row>
    <row r="23" spans="1:7" s="51" customFormat="1" ht="18" customHeight="1">
      <c r="A23" s="49">
        <v>6</v>
      </c>
      <c r="B23" s="122"/>
      <c r="C23" s="122"/>
      <c r="D23" s="122"/>
      <c r="E23" s="125"/>
      <c r="F23" s="125"/>
      <c r="G23" s="50"/>
    </row>
    <row r="24" spans="1:7" s="51" customFormat="1" ht="18" customHeight="1">
      <c r="A24" s="49">
        <v>7</v>
      </c>
      <c r="B24" s="122"/>
      <c r="C24" s="122"/>
      <c r="D24" s="122"/>
      <c r="E24" s="125"/>
      <c r="F24" s="125"/>
      <c r="G24" s="50"/>
    </row>
    <row r="25" spans="1:7" s="51" customFormat="1" ht="18" customHeight="1">
      <c r="A25" s="49">
        <v>8</v>
      </c>
      <c r="B25" s="122"/>
      <c r="C25" s="122"/>
      <c r="D25" s="122"/>
      <c r="E25" s="125"/>
      <c r="F25" s="125"/>
      <c r="G25" s="50"/>
    </row>
    <row r="26" spans="1:7" s="51" customFormat="1" ht="18" customHeight="1">
      <c r="A26" s="49">
        <v>9</v>
      </c>
      <c r="B26" s="122"/>
      <c r="C26" s="122"/>
      <c r="D26" s="122"/>
      <c r="E26" s="125"/>
      <c r="F26" s="125"/>
      <c r="G26" s="50"/>
    </row>
    <row r="27" spans="1:7" s="51" customFormat="1" ht="18" customHeight="1">
      <c r="A27" s="49">
        <v>10</v>
      </c>
      <c r="B27" s="122"/>
      <c r="C27" s="122"/>
      <c r="D27" s="122"/>
      <c r="E27" s="125"/>
      <c r="F27" s="125"/>
      <c r="G27" s="50"/>
    </row>
    <row r="28" spans="1:7" s="51" customFormat="1" ht="18" customHeight="1">
      <c r="A28" s="49">
        <v>11</v>
      </c>
      <c r="B28" s="122"/>
      <c r="C28" s="122"/>
      <c r="D28" s="122"/>
      <c r="E28" s="125"/>
      <c r="F28" s="125"/>
      <c r="G28" s="50"/>
    </row>
    <row r="29" spans="1:7" s="51" customFormat="1" ht="18" customHeight="1">
      <c r="A29" s="49">
        <v>12</v>
      </c>
      <c r="B29" s="122"/>
      <c r="C29" s="122"/>
      <c r="D29" s="122"/>
      <c r="E29" s="125"/>
      <c r="F29" s="125"/>
      <c r="G29" s="50"/>
    </row>
    <row r="30" spans="1:7" s="51" customFormat="1" ht="18" customHeight="1">
      <c r="A30" s="49">
        <v>13</v>
      </c>
      <c r="B30" s="122"/>
      <c r="C30" s="122"/>
      <c r="D30" s="122"/>
      <c r="E30" s="125"/>
      <c r="F30" s="125"/>
      <c r="G30" s="50"/>
    </row>
    <row r="31" spans="1:7" s="51" customFormat="1" ht="18" customHeight="1">
      <c r="A31" s="49">
        <v>14</v>
      </c>
      <c r="B31" s="122"/>
      <c r="C31" s="122"/>
      <c r="D31" s="122"/>
      <c r="E31" s="125"/>
      <c r="F31" s="125"/>
      <c r="G31" s="50"/>
    </row>
    <row r="32" spans="1:7" s="51" customFormat="1" ht="18" customHeight="1">
      <c r="A32" s="49">
        <v>15</v>
      </c>
      <c r="B32" s="122"/>
      <c r="C32" s="122"/>
      <c r="D32" s="122"/>
      <c r="E32" s="125"/>
      <c r="F32" s="125"/>
      <c r="G32" s="50"/>
    </row>
    <row r="33" spans="1:7" s="51" customFormat="1" ht="18" customHeight="1">
      <c r="A33" s="49">
        <v>16</v>
      </c>
      <c r="B33" s="122"/>
      <c r="C33" s="122"/>
      <c r="D33" s="122"/>
      <c r="E33" s="125"/>
      <c r="F33" s="125"/>
      <c r="G33" s="50"/>
    </row>
    <row r="34" spans="1:7" s="51" customFormat="1" ht="18" customHeight="1">
      <c r="A34" s="49">
        <v>17</v>
      </c>
      <c r="B34" s="122"/>
      <c r="C34" s="122"/>
      <c r="D34" s="122"/>
      <c r="E34" s="125"/>
      <c r="F34" s="125"/>
      <c r="G34" s="50"/>
    </row>
    <row r="35" spans="1:7" s="51" customFormat="1" ht="18" customHeight="1">
      <c r="A35" s="49">
        <v>18</v>
      </c>
      <c r="B35" s="122"/>
      <c r="C35" s="122"/>
      <c r="D35" s="122"/>
      <c r="E35" s="125"/>
      <c r="F35" s="125"/>
      <c r="G35" s="50"/>
    </row>
    <row r="36" spans="1:7" s="51" customFormat="1" ht="18" customHeight="1">
      <c r="A36" s="49">
        <v>19</v>
      </c>
      <c r="B36" s="122"/>
      <c r="C36" s="122"/>
      <c r="D36" s="122"/>
      <c r="E36" s="125"/>
      <c r="F36" s="125"/>
      <c r="G36" s="50"/>
    </row>
    <row r="37" spans="1:7" s="51" customFormat="1" ht="18" customHeight="1">
      <c r="A37" s="49">
        <v>20</v>
      </c>
      <c r="B37" s="122"/>
      <c r="C37" s="122"/>
      <c r="D37" s="122"/>
      <c r="E37" s="125"/>
      <c r="F37" s="125"/>
      <c r="G37" s="50"/>
    </row>
    <row r="38" spans="1:7" s="51" customFormat="1" ht="18" customHeight="1">
      <c r="A38" s="49">
        <v>21</v>
      </c>
      <c r="B38" s="122"/>
      <c r="C38" s="122"/>
      <c r="D38" s="122"/>
      <c r="E38" s="125"/>
      <c r="F38" s="125"/>
      <c r="G38" s="50"/>
    </row>
    <row r="39" spans="1:7" s="51" customFormat="1" ht="18" customHeight="1">
      <c r="A39" s="49">
        <v>22</v>
      </c>
      <c r="B39" s="122"/>
      <c r="C39" s="122"/>
      <c r="D39" s="122"/>
      <c r="E39" s="125"/>
      <c r="F39" s="125"/>
      <c r="G39" s="50"/>
    </row>
    <row r="40" spans="1:7" s="51" customFormat="1" ht="18" customHeight="1">
      <c r="A40" s="49">
        <v>23</v>
      </c>
      <c r="B40" s="122"/>
      <c r="C40" s="122"/>
      <c r="D40" s="122"/>
      <c r="E40" s="125"/>
      <c r="F40" s="125"/>
      <c r="G40" s="50"/>
    </row>
    <row r="41" spans="1:7" s="51" customFormat="1" ht="18" customHeight="1">
      <c r="A41" s="49">
        <v>24</v>
      </c>
      <c r="B41" s="122"/>
      <c r="C41" s="122"/>
      <c r="D41" s="122"/>
      <c r="E41" s="125"/>
      <c r="F41" s="125"/>
      <c r="G41" s="50"/>
    </row>
    <row r="42" spans="1:7" s="51" customFormat="1" ht="18" customHeight="1">
      <c r="A42" s="49">
        <v>25</v>
      </c>
      <c r="B42" s="122"/>
      <c r="C42" s="122"/>
      <c r="D42" s="122"/>
      <c r="E42" s="125"/>
      <c r="F42" s="125"/>
      <c r="G42" s="50"/>
    </row>
    <row r="43" spans="1:7" s="51" customFormat="1" ht="18" customHeight="1">
      <c r="A43" s="49">
        <v>26</v>
      </c>
      <c r="B43" s="122"/>
      <c r="C43" s="122"/>
      <c r="D43" s="122"/>
      <c r="E43" s="125"/>
      <c r="F43" s="125"/>
      <c r="G43" s="50"/>
    </row>
    <row r="44" spans="1:7" s="51" customFormat="1" ht="18" customHeight="1">
      <c r="A44" s="49">
        <v>27</v>
      </c>
      <c r="B44" s="122"/>
      <c r="C44" s="122"/>
      <c r="D44" s="122"/>
      <c r="E44" s="125"/>
      <c r="F44" s="125"/>
    </row>
    <row r="45" spans="1:7" s="51" customFormat="1" ht="18" customHeight="1">
      <c r="A45" s="49">
        <v>28</v>
      </c>
      <c r="B45" s="122"/>
      <c r="C45" s="122"/>
      <c r="D45" s="122"/>
      <c r="E45" s="125"/>
      <c r="F45" s="125"/>
    </row>
    <row r="46" spans="1:7" s="51" customFormat="1" ht="18" customHeight="1">
      <c r="A46" s="49">
        <v>29</v>
      </c>
      <c r="B46" s="127"/>
      <c r="C46" s="127"/>
      <c r="D46" s="127"/>
      <c r="E46" s="125"/>
      <c r="F46" s="127"/>
    </row>
    <row r="47" spans="1:7" s="51" customFormat="1" ht="18" customHeight="1">
      <c r="A47" s="49">
        <v>30</v>
      </c>
      <c r="B47" s="127"/>
      <c r="C47" s="127"/>
      <c r="D47" s="127"/>
      <c r="E47" s="125"/>
      <c r="F47" s="127"/>
    </row>
    <row r="48" spans="1:7" s="51" customFormat="1" ht="18" customHeight="1">
      <c r="A48" s="49">
        <v>31</v>
      </c>
      <c r="B48" s="127"/>
      <c r="C48" s="127"/>
      <c r="D48" s="127"/>
      <c r="E48" s="125"/>
      <c r="F48" s="127"/>
    </row>
    <row r="49" spans="1:6" s="51" customFormat="1" ht="18" customHeight="1">
      <c r="A49" s="49">
        <v>32</v>
      </c>
      <c r="B49" s="127"/>
      <c r="C49" s="127"/>
      <c r="D49" s="127"/>
      <c r="E49" s="125"/>
      <c r="F49" s="127"/>
    </row>
    <row r="50" spans="1:6" s="51" customFormat="1" ht="18" customHeight="1">
      <c r="A50" s="49">
        <v>33</v>
      </c>
      <c r="B50" s="127"/>
      <c r="C50" s="127"/>
      <c r="D50" s="127"/>
      <c r="E50" s="125"/>
      <c r="F50" s="127"/>
    </row>
    <row r="51" spans="1:6" s="51" customFormat="1" ht="18" customHeight="1">
      <c r="A51" s="49">
        <v>34</v>
      </c>
      <c r="B51" s="127"/>
      <c r="C51" s="127"/>
      <c r="D51" s="127"/>
      <c r="E51" s="125"/>
      <c r="F51" s="127"/>
    </row>
    <row r="52" spans="1:6" s="51" customFormat="1" ht="18" customHeight="1">
      <c r="A52" s="49">
        <v>35</v>
      </c>
      <c r="B52" s="127"/>
      <c r="C52" s="127"/>
      <c r="D52" s="127"/>
      <c r="E52" s="125"/>
      <c r="F52" s="127"/>
    </row>
    <row r="53" spans="1:6" s="51" customFormat="1" ht="18" customHeight="1">
      <c r="A53" s="49">
        <v>36</v>
      </c>
      <c r="B53" s="127"/>
      <c r="C53" s="127"/>
      <c r="D53" s="127"/>
      <c r="E53" s="125"/>
      <c r="F53" s="127"/>
    </row>
    <row r="54" spans="1:6" s="51" customFormat="1" ht="18" customHeight="1">
      <c r="A54" s="49">
        <v>37</v>
      </c>
      <c r="B54" s="127"/>
      <c r="C54" s="127"/>
      <c r="D54" s="127"/>
      <c r="E54" s="125"/>
      <c r="F54" s="127"/>
    </row>
    <row r="55" spans="1:6" s="51" customFormat="1" ht="18" customHeight="1">
      <c r="A55" s="49">
        <v>38</v>
      </c>
      <c r="B55" s="127"/>
      <c r="C55" s="127"/>
      <c r="D55" s="127"/>
      <c r="E55" s="125"/>
      <c r="F55" s="127"/>
    </row>
    <row r="56" spans="1:6" s="51" customFormat="1" ht="18" customHeight="1">
      <c r="A56" s="49">
        <v>39</v>
      </c>
      <c r="B56" s="127"/>
      <c r="C56" s="127"/>
      <c r="D56" s="127"/>
      <c r="E56" s="125"/>
      <c r="F56" s="127"/>
    </row>
    <row r="57" spans="1:6" s="51" customFormat="1" ht="18" customHeight="1">
      <c r="A57" s="49">
        <v>40</v>
      </c>
      <c r="B57" s="127"/>
      <c r="C57" s="127"/>
      <c r="D57" s="127"/>
      <c r="E57" s="125"/>
      <c r="F57" s="127"/>
    </row>
    <row r="58" spans="1:6" s="51" customFormat="1" ht="18" customHeight="1">
      <c r="A58" s="49">
        <v>41</v>
      </c>
      <c r="B58" s="127"/>
      <c r="C58" s="127"/>
      <c r="D58" s="127"/>
      <c r="E58" s="125"/>
      <c r="F58" s="127"/>
    </row>
    <row r="59" spans="1:6" s="51" customFormat="1" ht="18" customHeight="1">
      <c r="A59" s="49">
        <v>42</v>
      </c>
      <c r="B59" s="127"/>
      <c r="C59" s="127"/>
      <c r="D59" s="127"/>
      <c r="E59" s="125"/>
      <c r="F59" s="127"/>
    </row>
    <row r="60" spans="1:6" s="51" customFormat="1" ht="18" customHeight="1">
      <c r="A60" s="49">
        <v>43</v>
      </c>
      <c r="B60" s="127"/>
      <c r="C60" s="127"/>
      <c r="D60" s="127"/>
      <c r="E60" s="125"/>
      <c r="F60" s="127"/>
    </row>
    <row r="61" spans="1:6" s="51" customFormat="1" ht="18" customHeight="1">
      <c r="A61" s="49">
        <v>44</v>
      </c>
      <c r="B61" s="127"/>
      <c r="C61" s="127"/>
      <c r="D61" s="127"/>
      <c r="E61" s="125"/>
      <c r="F61" s="127"/>
    </row>
    <row r="62" spans="1:6" s="51" customFormat="1" ht="18" customHeight="1">
      <c r="A62" s="49">
        <v>45</v>
      </c>
      <c r="B62" s="127"/>
      <c r="C62" s="127"/>
      <c r="D62" s="127"/>
      <c r="E62" s="125"/>
      <c r="F62" s="127"/>
    </row>
    <row r="63" spans="1:6" s="51" customFormat="1" ht="18" customHeight="1">
      <c r="A63" s="49">
        <v>46</v>
      </c>
      <c r="B63" s="127"/>
      <c r="C63" s="127"/>
      <c r="D63" s="127"/>
      <c r="E63" s="125"/>
      <c r="F63" s="127"/>
    </row>
    <row r="64" spans="1:6" s="51" customFormat="1" ht="18" customHeight="1">
      <c r="A64" s="49">
        <v>47</v>
      </c>
      <c r="B64" s="127"/>
      <c r="C64" s="127"/>
      <c r="D64" s="127"/>
      <c r="E64" s="125"/>
      <c r="F64" s="127"/>
    </row>
    <row r="65" spans="1:6" s="51" customFormat="1" ht="18" customHeight="1">
      <c r="A65" s="49">
        <v>48</v>
      </c>
      <c r="B65" s="127"/>
      <c r="C65" s="127"/>
      <c r="D65" s="127"/>
      <c r="E65" s="125"/>
      <c r="F65" s="127"/>
    </row>
    <row r="66" spans="1:6" s="51" customFormat="1" ht="18" customHeight="1">
      <c r="A66" s="49">
        <v>49</v>
      </c>
      <c r="B66" s="127"/>
      <c r="C66" s="127"/>
      <c r="D66" s="127"/>
      <c r="E66" s="125"/>
      <c r="F66" s="127"/>
    </row>
    <row r="67" spans="1:6" s="51" customFormat="1" ht="18" customHeight="1">
      <c r="A67" s="49">
        <v>50</v>
      </c>
      <c r="B67" s="127"/>
      <c r="C67" s="127"/>
      <c r="D67" s="127"/>
      <c r="E67" s="125"/>
      <c r="F67" s="127"/>
    </row>
    <row r="68" spans="1:6">
      <c r="A68" s="49">
        <v>51</v>
      </c>
      <c r="B68" s="127"/>
      <c r="C68" s="127"/>
      <c r="D68" s="127"/>
      <c r="E68" s="125"/>
      <c r="F68" s="127"/>
    </row>
    <row r="69" spans="1:6">
      <c r="A69" s="49">
        <v>52</v>
      </c>
      <c r="B69" s="127"/>
      <c r="C69" s="127"/>
      <c r="D69" s="127"/>
      <c r="E69" s="125"/>
      <c r="F69" s="127"/>
    </row>
    <row r="70" spans="1:6">
      <c r="A70" s="49">
        <v>53</v>
      </c>
      <c r="B70" s="127"/>
      <c r="C70" s="127"/>
      <c r="D70" s="127"/>
      <c r="E70" s="125"/>
      <c r="F70" s="127"/>
    </row>
    <row r="71" spans="1:6">
      <c r="A71" s="49">
        <v>54</v>
      </c>
      <c r="B71" s="127"/>
      <c r="C71" s="127"/>
      <c r="D71" s="127"/>
      <c r="E71" s="125"/>
      <c r="F71" s="127"/>
    </row>
    <row r="72" spans="1:6">
      <c r="A72" s="49">
        <v>55</v>
      </c>
      <c r="B72" s="127"/>
      <c r="C72" s="127"/>
      <c r="D72" s="127"/>
      <c r="E72" s="125"/>
      <c r="F72" s="127"/>
    </row>
    <row r="73" spans="1:6">
      <c r="A73" s="49">
        <v>56</v>
      </c>
      <c r="B73" s="127"/>
      <c r="C73" s="127"/>
      <c r="D73" s="127"/>
      <c r="E73" s="125"/>
      <c r="F73" s="127"/>
    </row>
    <row r="74" spans="1:6">
      <c r="A74" s="49">
        <v>57</v>
      </c>
      <c r="B74" s="127"/>
      <c r="C74" s="127"/>
      <c r="D74" s="127"/>
      <c r="E74" s="125"/>
      <c r="F74" s="127"/>
    </row>
    <row r="75" spans="1:6">
      <c r="A75" s="49">
        <v>58</v>
      </c>
      <c r="B75" s="127"/>
      <c r="C75" s="127"/>
      <c r="D75" s="127"/>
      <c r="E75" s="125"/>
      <c r="F75" s="127"/>
    </row>
    <row r="76" spans="1:6">
      <c r="A76" s="49">
        <v>59</v>
      </c>
      <c r="B76" s="127"/>
      <c r="C76" s="127"/>
      <c r="D76" s="127"/>
      <c r="E76" s="125"/>
      <c r="F76" s="127"/>
    </row>
    <row r="77" spans="1:6">
      <c r="A77" s="49">
        <v>60</v>
      </c>
      <c r="B77" s="127"/>
      <c r="C77" s="127"/>
      <c r="D77" s="127"/>
      <c r="E77" s="125"/>
      <c r="F77" s="127"/>
    </row>
    <row r="78" spans="1:6">
      <c r="A78" s="49">
        <v>61</v>
      </c>
      <c r="B78" s="127"/>
      <c r="C78" s="127"/>
      <c r="D78" s="127"/>
      <c r="E78" s="125"/>
      <c r="F78" s="127"/>
    </row>
    <row r="79" spans="1:6">
      <c r="A79" s="49">
        <v>62</v>
      </c>
      <c r="B79" s="127"/>
      <c r="C79" s="127"/>
      <c r="D79" s="127"/>
      <c r="E79" s="125"/>
      <c r="F79" s="127"/>
    </row>
    <row r="80" spans="1:6">
      <c r="A80" s="49">
        <v>63</v>
      </c>
      <c r="B80" s="127"/>
      <c r="C80" s="127"/>
      <c r="D80" s="127"/>
      <c r="E80" s="125"/>
      <c r="F80" s="127"/>
    </row>
    <row r="81" spans="1:6">
      <c r="A81" s="49">
        <v>64</v>
      </c>
      <c r="B81" s="127"/>
      <c r="C81" s="127"/>
      <c r="D81" s="127"/>
      <c r="E81" s="125"/>
      <c r="F81" s="127"/>
    </row>
    <row r="82" spans="1:6">
      <c r="A82" s="49">
        <v>65</v>
      </c>
      <c r="B82" s="127"/>
      <c r="C82" s="127"/>
      <c r="D82" s="127"/>
      <c r="E82" s="125"/>
      <c r="F82" s="127"/>
    </row>
    <row r="83" spans="1:6">
      <c r="A83" s="49">
        <v>66</v>
      </c>
      <c r="B83" s="127"/>
      <c r="C83" s="127"/>
      <c r="D83" s="127"/>
      <c r="E83" s="125"/>
      <c r="F83" s="127"/>
    </row>
    <row r="84" spans="1:6">
      <c r="A84" s="49">
        <v>67</v>
      </c>
      <c r="B84" s="127"/>
      <c r="C84" s="127"/>
      <c r="D84" s="127"/>
      <c r="E84" s="125"/>
      <c r="F84" s="127"/>
    </row>
    <row r="85" spans="1:6">
      <c r="A85" s="49">
        <v>68</v>
      </c>
      <c r="B85" s="127"/>
      <c r="C85" s="127"/>
      <c r="D85" s="127"/>
      <c r="E85" s="125"/>
      <c r="F85" s="127"/>
    </row>
    <row r="86" spans="1:6">
      <c r="A86" s="49">
        <v>69</v>
      </c>
      <c r="B86" s="127"/>
      <c r="C86" s="127"/>
      <c r="D86" s="127"/>
      <c r="E86" s="125"/>
      <c r="F86" s="127"/>
    </row>
    <row r="87" spans="1:6">
      <c r="A87" s="49">
        <v>70</v>
      </c>
      <c r="B87" s="127"/>
      <c r="C87" s="127"/>
      <c r="D87" s="127"/>
      <c r="E87" s="125"/>
      <c r="F87" s="127"/>
    </row>
    <row r="88" spans="1:6">
      <c r="A88" s="49">
        <v>71</v>
      </c>
      <c r="B88" s="127"/>
      <c r="C88" s="127"/>
      <c r="D88" s="127"/>
      <c r="E88" s="125"/>
      <c r="F88" s="127"/>
    </row>
    <row r="89" spans="1:6">
      <c r="A89" s="49">
        <v>72</v>
      </c>
      <c r="B89" s="127"/>
      <c r="C89" s="127"/>
      <c r="D89" s="127"/>
      <c r="E89" s="125"/>
      <c r="F89" s="127"/>
    </row>
    <row r="90" spans="1:6">
      <c r="A90" s="49">
        <v>73</v>
      </c>
      <c r="B90" s="127"/>
      <c r="C90" s="127"/>
      <c r="D90" s="127"/>
      <c r="E90" s="125"/>
      <c r="F90" s="127"/>
    </row>
    <row r="91" spans="1:6">
      <c r="A91" s="49">
        <v>74</v>
      </c>
      <c r="B91" s="127"/>
      <c r="C91" s="127"/>
      <c r="D91" s="127"/>
      <c r="E91" s="125"/>
      <c r="F91" s="127"/>
    </row>
    <row r="92" spans="1:6">
      <c r="A92" s="49">
        <v>75</v>
      </c>
      <c r="B92" s="127"/>
      <c r="C92" s="127"/>
      <c r="D92" s="127"/>
      <c r="E92" s="125"/>
      <c r="F92" s="127"/>
    </row>
    <row r="93" spans="1:6">
      <c r="A93" s="49">
        <v>76</v>
      </c>
      <c r="B93" s="127"/>
      <c r="C93" s="127"/>
      <c r="D93" s="127"/>
      <c r="E93" s="125"/>
      <c r="F93" s="127"/>
    </row>
    <row r="94" spans="1:6">
      <c r="A94" s="49">
        <v>77</v>
      </c>
      <c r="B94" s="127"/>
      <c r="C94" s="127"/>
      <c r="D94" s="127"/>
      <c r="E94" s="125"/>
      <c r="F94" s="127"/>
    </row>
    <row r="95" spans="1:6">
      <c r="A95" s="49">
        <v>78</v>
      </c>
      <c r="B95" s="127"/>
      <c r="C95" s="127"/>
      <c r="D95" s="127"/>
      <c r="E95" s="125"/>
      <c r="F95" s="127"/>
    </row>
    <row r="96" spans="1:6">
      <c r="A96" s="49">
        <v>79</v>
      </c>
      <c r="B96" s="127"/>
      <c r="C96" s="127"/>
      <c r="D96" s="127"/>
      <c r="E96" s="125"/>
      <c r="F96" s="127"/>
    </row>
    <row r="97" spans="1:6">
      <c r="A97" s="49">
        <v>80</v>
      </c>
      <c r="B97" s="127"/>
      <c r="C97" s="127"/>
      <c r="D97" s="127"/>
      <c r="E97" s="125"/>
      <c r="F97" s="127"/>
    </row>
    <row r="98" spans="1:6">
      <c r="A98" s="49">
        <v>81</v>
      </c>
      <c r="B98" s="127"/>
      <c r="C98" s="127"/>
      <c r="D98" s="127"/>
      <c r="E98" s="125"/>
      <c r="F98" s="127"/>
    </row>
    <row r="99" spans="1:6">
      <c r="A99" s="49">
        <v>82</v>
      </c>
      <c r="B99" s="127"/>
      <c r="C99" s="127"/>
      <c r="D99" s="127"/>
      <c r="E99" s="125"/>
      <c r="F99" s="127"/>
    </row>
    <row r="100" spans="1:6">
      <c r="A100" s="49">
        <v>83</v>
      </c>
      <c r="B100" s="127"/>
      <c r="C100" s="127"/>
      <c r="D100" s="127"/>
      <c r="E100" s="125"/>
      <c r="F100" s="127"/>
    </row>
    <row r="101" spans="1:6">
      <c r="A101" s="49">
        <v>84</v>
      </c>
      <c r="B101" s="127"/>
      <c r="C101" s="127"/>
      <c r="D101" s="127"/>
      <c r="E101" s="125"/>
      <c r="F101" s="127"/>
    </row>
    <row r="102" spans="1:6">
      <c r="A102" s="49">
        <v>85</v>
      </c>
      <c r="B102" s="127"/>
      <c r="C102" s="127"/>
      <c r="D102" s="127"/>
      <c r="E102" s="125"/>
      <c r="F102" s="127"/>
    </row>
    <row r="103" spans="1:6">
      <c r="A103" s="49">
        <v>86</v>
      </c>
      <c r="B103" s="127"/>
      <c r="C103" s="127"/>
      <c r="D103" s="127"/>
      <c r="E103" s="125"/>
      <c r="F103" s="127"/>
    </row>
    <row r="104" spans="1:6">
      <c r="A104" s="49">
        <v>87</v>
      </c>
      <c r="B104" s="127"/>
      <c r="C104" s="127"/>
      <c r="D104" s="127"/>
      <c r="E104" s="125"/>
      <c r="F104" s="127"/>
    </row>
    <row r="105" spans="1:6">
      <c r="A105" s="49">
        <v>88</v>
      </c>
      <c r="B105" s="127"/>
      <c r="C105" s="127"/>
      <c r="D105" s="127"/>
      <c r="E105" s="125"/>
      <c r="F105" s="127"/>
    </row>
    <row r="106" spans="1:6">
      <c r="A106" s="49">
        <v>89</v>
      </c>
      <c r="B106" s="127"/>
      <c r="C106" s="127"/>
      <c r="D106" s="127"/>
      <c r="E106" s="125"/>
      <c r="F106" s="127"/>
    </row>
    <row r="107" spans="1:6">
      <c r="A107" s="49">
        <v>90</v>
      </c>
      <c r="B107" s="127"/>
      <c r="C107" s="127"/>
      <c r="D107" s="127"/>
      <c r="E107" s="125"/>
      <c r="F107" s="127"/>
    </row>
    <row r="108" spans="1:6">
      <c r="A108" s="49">
        <v>91</v>
      </c>
      <c r="B108" s="127"/>
      <c r="C108" s="127"/>
      <c r="D108" s="127"/>
      <c r="E108" s="125"/>
      <c r="F108" s="127"/>
    </row>
    <row r="109" spans="1:6">
      <c r="A109" s="49">
        <v>92</v>
      </c>
      <c r="B109" s="127"/>
      <c r="C109" s="127"/>
      <c r="D109" s="127"/>
      <c r="E109" s="125"/>
      <c r="F109" s="127"/>
    </row>
    <row r="110" spans="1:6">
      <c r="A110" s="49">
        <v>93</v>
      </c>
      <c r="B110" s="127"/>
      <c r="C110" s="127"/>
      <c r="D110" s="127"/>
      <c r="E110" s="125"/>
      <c r="F110" s="127"/>
    </row>
    <row r="111" spans="1:6">
      <c r="A111" s="49">
        <v>94</v>
      </c>
      <c r="B111" s="127"/>
      <c r="C111" s="127"/>
      <c r="D111" s="127"/>
      <c r="E111" s="125"/>
      <c r="F111" s="127"/>
    </row>
    <row r="112" spans="1:6">
      <c r="A112" s="49">
        <v>95</v>
      </c>
      <c r="B112" s="127"/>
      <c r="C112" s="127"/>
      <c r="D112" s="127"/>
      <c r="E112" s="125"/>
      <c r="F112" s="127"/>
    </row>
    <row r="113" spans="1:6">
      <c r="A113" s="49">
        <v>96</v>
      </c>
      <c r="B113" s="127"/>
      <c r="C113" s="127"/>
      <c r="D113" s="127"/>
      <c r="E113" s="125"/>
      <c r="F113" s="127"/>
    </row>
    <row r="114" spans="1:6">
      <c r="A114" s="49">
        <v>97</v>
      </c>
      <c r="B114" s="127"/>
      <c r="C114" s="127"/>
      <c r="D114" s="127"/>
      <c r="E114" s="125"/>
      <c r="F114" s="127"/>
    </row>
    <row r="115" spans="1:6">
      <c r="A115" s="49">
        <v>98</v>
      </c>
      <c r="B115" s="127"/>
      <c r="C115" s="127"/>
      <c r="D115" s="127"/>
      <c r="E115" s="125"/>
      <c r="F115" s="127"/>
    </row>
    <row r="116" spans="1:6">
      <c r="A116" s="49">
        <v>99</v>
      </c>
      <c r="B116" s="127"/>
      <c r="C116" s="127"/>
      <c r="D116" s="127"/>
      <c r="E116" s="125"/>
      <c r="F116" s="127"/>
    </row>
    <row r="117" spans="1:6">
      <c r="A117" s="49">
        <v>100</v>
      </c>
      <c r="B117" s="127"/>
      <c r="C117" s="127"/>
      <c r="D117" s="127"/>
      <c r="E117" s="125"/>
      <c r="F117" s="127"/>
    </row>
    <row r="118" spans="1:6">
      <c r="A118" s="49">
        <v>101</v>
      </c>
      <c r="B118" s="127"/>
      <c r="C118" s="127"/>
      <c r="D118" s="127"/>
      <c r="E118" s="125"/>
      <c r="F118" s="127"/>
    </row>
    <row r="119" spans="1:6">
      <c r="A119" s="49">
        <v>102</v>
      </c>
      <c r="B119" s="127"/>
      <c r="C119" s="127"/>
      <c r="D119" s="127"/>
      <c r="E119" s="125"/>
      <c r="F119" s="127"/>
    </row>
    <row r="120" spans="1:6">
      <c r="A120" s="49">
        <v>103</v>
      </c>
      <c r="B120" s="127"/>
      <c r="C120" s="127"/>
      <c r="D120" s="127"/>
      <c r="E120" s="125"/>
      <c r="F120" s="127"/>
    </row>
    <row r="121" spans="1:6">
      <c r="A121" s="49">
        <v>104</v>
      </c>
      <c r="B121" s="127"/>
      <c r="C121" s="127"/>
      <c r="D121" s="127"/>
      <c r="E121" s="125"/>
      <c r="F121" s="127"/>
    </row>
    <row r="122" spans="1:6">
      <c r="A122" s="49">
        <v>105</v>
      </c>
      <c r="B122" s="127"/>
      <c r="C122" s="127"/>
      <c r="D122" s="127"/>
      <c r="E122" s="125"/>
      <c r="F122" s="127"/>
    </row>
    <row r="123" spans="1:6">
      <c r="A123" s="49">
        <v>106</v>
      </c>
      <c r="B123" s="127"/>
      <c r="C123" s="127"/>
      <c r="D123" s="127"/>
      <c r="E123" s="125"/>
      <c r="F123" s="127"/>
    </row>
    <row r="124" spans="1:6">
      <c r="A124" s="49">
        <v>107</v>
      </c>
      <c r="B124" s="127"/>
      <c r="C124" s="127"/>
      <c r="D124" s="127"/>
      <c r="E124" s="125"/>
      <c r="F124" s="127"/>
    </row>
    <row r="125" spans="1:6">
      <c r="A125" s="49">
        <v>108</v>
      </c>
      <c r="B125" s="127"/>
      <c r="C125" s="127"/>
      <c r="D125" s="127"/>
      <c r="E125" s="125"/>
      <c r="F125" s="127"/>
    </row>
    <row r="126" spans="1:6">
      <c r="A126" s="49">
        <v>109</v>
      </c>
      <c r="B126" s="127"/>
      <c r="C126" s="127"/>
      <c r="D126" s="127"/>
      <c r="E126" s="125"/>
      <c r="F126" s="127"/>
    </row>
    <row r="127" spans="1:6">
      <c r="A127" s="49">
        <v>110</v>
      </c>
      <c r="B127" s="127"/>
      <c r="C127" s="127"/>
      <c r="D127" s="127"/>
      <c r="E127" s="125"/>
      <c r="F127" s="127"/>
    </row>
    <row r="128" spans="1:6">
      <c r="A128" s="49">
        <v>111</v>
      </c>
      <c r="B128" s="127"/>
      <c r="C128" s="127"/>
      <c r="D128" s="127"/>
      <c r="E128" s="125"/>
      <c r="F128" s="127"/>
    </row>
    <row r="129" spans="1:6">
      <c r="A129" s="49">
        <v>112</v>
      </c>
      <c r="B129" s="127"/>
      <c r="C129" s="127"/>
      <c r="D129" s="127"/>
      <c r="E129" s="125"/>
      <c r="F129" s="127"/>
    </row>
    <row r="130" spans="1:6">
      <c r="A130" s="49">
        <v>113</v>
      </c>
      <c r="B130" s="127"/>
      <c r="C130" s="127"/>
      <c r="D130" s="127"/>
      <c r="E130" s="125"/>
      <c r="F130" s="127"/>
    </row>
    <row r="131" spans="1:6">
      <c r="A131" s="49">
        <v>114</v>
      </c>
      <c r="B131" s="127"/>
      <c r="C131" s="127"/>
      <c r="D131" s="127"/>
      <c r="E131" s="125"/>
      <c r="F131" s="127"/>
    </row>
    <row r="132" spans="1:6">
      <c r="A132" s="49">
        <v>115</v>
      </c>
      <c r="B132" s="127"/>
      <c r="C132" s="127"/>
      <c r="D132" s="127"/>
      <c r="E132" s="125"/>
      <c r="F132" s="127"/>
    </row>
    <row r="133" spans="1:6">
      <c r="A133" s="49">
        <v>116</v>
      </c>
      <c r="B133" s="127"/>
      <c r="C133" s="127"/>
      <c r="D133" s="127"/>
      <c r="E133" s="125"/>
      <c r="F133" s="127"/>
    </row>
    <row r="134" spans="1:6">
      <c r="A134" s="49">
        <v>117</v>
      </c>
      <c r="B134" s="127"/>
      <c r="C134" s="127"/>
      <c r="D134" s="127"/>
      <c r="E134" s="125"/>
      <c r="F134" s="127"/>
    </row>
    <row r="135" spans="1:6">
      <c r="A135" s="49">
        <v>118</v>
      </c>
      <c r="B135" s="127"/>
      <c r="C135" s="127"/>
      <c r="D135" s="127"/>
      <c r="E135" s="125"/>
      <c r="F135" s="127"/>
    </row>
    <row r="136" spans="1:6">
      <c r="A136" s="49">
        <v>119</v>
      </c>
      <c r="B136" s="127"/>
      <c r="C136" s="127"/>
      <c r="D136" s="127"/>
      <c r="E136" s="125"/>
      <c r="F136" s="127"/>
    </row>
    <row r="137" spans="1:6">
      <c r="A137" s="49">
        <v>120</v>
      </c>
      <c r="B137" s="127"/>
      <c r="C137" s="127"/>
      <c r="D137" s="127"/>
      <c r="E137" s="125"/>
      <c r="F137" s="127"/>
    </row>
    <row r="138" spans="1:6">
      <c r="A138" s="49">
        <v>121</v>
      </c>
      <c r="B138" s="127"/>
      <c r="C138" s="127"/>
      <c r="D138" s="127"/>
      <c r="E138" s="125"/>
      <c r="F138" s="127"/>
    </row>
    <row r="139" spans="1:6">
      <c r="A139" s="49">
        <v>122</v>
      </c>
      <c r="B139" s="127"/>
      <c r="C139" s="127"/>
      <c r="D139" s="127"/>
      <c r="E139" s="125"/>
      <c r="F139" s="127"/>
    </row>
    <row r="140" spans="1:6">
      <c r="A140" s="49">
        <v>123</v>
      </c>
      <c r="B140" s="127"/>
      <c r="C140" s="127"/>
      <c r="D140" s="127"/>
      <c r="E140" s="125"/>
      <c r="F140" s="127"/>
    </row>
    <row r="141" spans="1:6">
      <c r="A141" s="49">
        <v>124</v>
      </c>
      <c r="B141" s="127"/>
      <c r="C141" s="127"/>
      <c r="D141" s="127"/>
      <c r="E141" s="125"/>
      <c r="F141" s="127"/>
    </row>
    <row r="142" spans="1:6">
      <c r="A142" s="49">
        <v>125</v>
      </c>
      <c r="B142" s="127"/>
      <c r="C142" s="127"/>
      <c r="D142" s="127"/>
      <c r="E142" s="125"/>
      <c r="F142" s="127"/>
    </row>
    <row r="143" spans="1:6">
      <c r="A143" s="49">
        <v>126</v>
      </c>
      <c r="B143" s="127"/>
      <c r="C143" s="127"/>
      <c r="D143" s="127"/>
      <c r="E143" s="125"/>
      <c r="F143" s="127"/>
    </row>
    <row r="144" spans="1:6">
      <c r="A144" s="49">
        <v>127</v>
      </c>
      <c r="B144" s="127"/>
      <c r="C144" s="127"/>
      <c r="D144" s="127"/>
      <c r="E144" s="125"/>
      <c r="F144" s="127"/>
    </row>
    <row r="145" spans="1:6">
      <c r="A145" s="49">
        <v>128</v>
      </c>
      <c r="B145" s="127"/>
      <c r="C145" s="127"/>
      <c r="D145" s="127"/>
      <c r="E145" s="125"/>
      <c r="F145" s="127"/>
    </row>
    <row r="146" spans="1:6">
      <c r="A146" s="49">
        <v>129</v>
      </c>
      <c r="B146" s="127"/>
      <c r="C146" s="127"/>
      <c r="D146" s="127"/>
      <c r="E146" s="125"/>
      <c r="F146" s="127"/>
    </row>
    <row r="147" spans="1:6">
      <c r="A147" s="49">
        <v>130</v>
      </c>
      <c r="B147" s="127"/>
      <c r="C147" s="127"/>
      <c r="D147" s="127"/>
      <c r="E147" s="125"/>
      <c r="F147" s="127"/>
    </row>
    <row r="148" spans="1:6">
      <c r="A148" s="49">
        <v>131</v>
      </c>
      <c r="B148" s="127"/>
      <c r="C148" s="127"/>
      <c r="D148" s="127"/>
      <c r="E148" s="125"/>
      <c r="F148" s="127"/>
    </row>
    <row r="149" spans="1:6">
      <c r="A149" s="49">
        <v>132</v>
      </c>
      <c r="B149" s="127"/>
      <c r="C149" s="127"/>
      <c r="D149" s="127"/>
      <c r="E149" s="125"/>
      <c r="F149" s="127"/>
    </row>
    <row r="150" spans="1:6">
      <c r="A150" s="49">
        <v>133</v>
      </c>
      <c r="B150" s="127"/>
      <c r="C150" s="127"/>
      <c r="D150" s="127"/>
      <c r="E150" s="125"/>
      <c r="F150" s="127"/>
    </row>
    <row r="151" spans="1:6">
      <c r="A151" s="49">
        <v>134</v>
      </c>
      <c r="B151" s="127"/>
      <c r="C151" s="127"/>
      <c r="D151" s="127"/>
      <c r="E151" s="125"/>
      <c r="F151" s="127"/>
    </row>
    <row r="152" spans="1:6">
      <c r="A152" s="49">
        <v>135</v>
      </c>
      <c r="B152" s="127"/>
      <c r="C152" s="127"/>
      <c r="D152" s="127"/>
      <c r="E152" s="125"/>
      <c r="F152" s="127"/>
    </row>
    <row r="153" spans="1:6">
      <c r="A153" s="49">
        <v>136</v>
      </c>
      <c r="B153" s="127"/>
      <c r="C153" s="127"/>
      <c r="D153" s="127"/>
      <c r="E153" s="125"/>
      <c r="F153" s="127"/>
    </row>
    <row r="154" spans="1:6">
      <c r="A154" s="49">
        <v>137</v>
      </c>
      <c r="B154" s="127"/>
      <c r="C154" s="127"/>
      <c r="D154" s="127"/>
      <c r="E154" s="125"/>
      <c r="F154" s="127"/>
    </row>
    <row r="155" spans="1:6">
      <c r="A155" s="49">
        <v>138</v>
      </c>
      <c r="B155" s="127"/>
      <c r="C155" s="127"/>
      <c r="D155" s="127"/>
      <c r="E155" s="125"/>
      <c r="F155" s="127"/>
    </row>
    <row r="156" spans="1:6">
      <c r="A156" s="49">
        <v>139</v>
      </c>
      <c r="B156" s="127"/>
      <c r="C156" s="127"/>
      <c r="D156" s="127"/>
      <c r="E156" s="125"/>
      <c r="F156" s="127"/>
    </row>
    <row r="157" spans="1:6">
      <c r="A157" s="49">
        <v>140</v>
      </c>
      <c r="B157" s="127"/>
      <c r="C157" s="127"/>
      <c r="D157" s="127"/>
      <c r="E157" s="125"/>
      <c r="F157" s="127"/>
    </row>
    <row r="158" spans="1:6">
      <c r="A158" s="49">
        <v>141</v>
      </c>
      <c r="B158" s="127"/>
      <c r="C158" s="127"/>
      <c r="D158" s="127"/>
      <c r="E158" s="125"/>
      <c r="F158" s="127"/>
    </row>
    <row r="159" spans="1:6">
      <c r="A159" s="49">
        <v>142</v>
      </c>
      <c r="B159" s="127"/>
      <c r="C159" s="127"/>
      <c r="D159" s="127"/>
      <c r="E159" s="125"/>
      <c r="F159" s="127"/>
    </row>
    <row r="160" spans="1:6">
      <c r="A160" s="49">
        <v>143</v>
      </c>
      <c r="B160" s="127"/>
      <c r="C160" s="127"/>
      <c r="D160" s="127"/>
      <c r="E160" s="125"/>
      <c r="F160" s="127"/>
    </row>
    <row r="161" spans="1:6">
      <c r="A161" s="49">
        <v>144</v>
      </c>
      <c r="B161" s="127"/>
      <c r="C161" s="127"/>
      <c r="D161" s="127"/>
      <c r="E161" s="125"/>
      <c r="F161" s="127"/>
    </row>
    <row r="162" spans="1:6">
      <c r="A162" s="49">
        <v>145</v>
      </c>
      <c r="B162" s="127"/>
      <c r="C162" s="127"/>
      <c r="D162" s="127"/>
      <c r="E162" s="125"/>
      <c r="F162" s="127"/>
    </row>
    <row r="163" spans="1:6">
      <c r="A163" s="49">
        <v>146</v>
      </c>
      <c r="B163" s="127"/>
      <c r="C163" s="127"/>
      <c r="D163" s="127"/>
      <c r="E163" s="125"/>
      <c r="F163" s="127"/>
    </row>
    <row r="164" spans="1:6">
      <c r="A164" s="49">
        <v>147</v>
      </c>
      <c r="B164" s="127"/>
      <c r="C164" s="127"/>
      <c r="D164" s="127"/>
      <c r="E164" s="125"/>
      <c r="F164" s="127"/>
    </row>
    <row r="165" spans="1:6">
      <c r="A165" s="49">
        <v>148</v>
      </c>
      <c r="B165" s="127"/>
      <c r="C165" s="127"/>
      <c r="D165" s="127"/>
      <c r="E165" s="125"/>
      <c r="F165" s="127"/>
    </row>
    <row r="166" spans="1:6">
      <c r="A166" s="49">
        <v>149</v>
      </c>
      <c r="B166" s="127"/>
      <c r="C166" s="127"/>
      <c r="D166" s="127"/>
      <c r="E166" s="125"/>
      <c r="F166" s="127"/>
    </row>
    <row r="167" spans="1:6">
      <c r="A167" s="49">
        <v>150</v>
      </c>
      <c r="B167" s="127"/>
      <c r="C167" s="127"/>
      <c r="D167" s="127"/>
      <c r="E167" s="125"/>
      <c r="F167" s="127"/>
    </row>
    <row r="168" spans="1:6">
      <c r="A168" s="49">
        <v>151</v>
      </c>
      <c r="B168" s="127"/>
      <c r="C168" s="127"/>
      <c r="D168" s="127"/>
      <c r="E168" s="125"/>
      <c r="F168" s="127"/>
    </row>
    <row r="169" spans="1:6">
      <c r="A169" s="49">
        <v>152</v>
      </c>
      <c r="B169" s="127"/>
      <c r="C169" s="127"/>
      <c r="D169" s="127"/>
      <c r="E169" s="125"/>
      <c r="F169" s="127"/>
    </row>
    <row r="170" spans="1:6">
      <c r="A170" s="49">
        <v>153</v>
      </c>
      <c r="B170" s="127"/>
      <c r="C170" s="127"/>
      <c r="D170" s="127"/>
      <c r="E170" s="125"/>
      <c r="F170" s="127"/>
    </row>
    <row r="171" spans="1:6">
      <c r="A171" s="49">
        <v>154</v>
      </c>
      <c r="B171" s="127"/>
      <c r="C171" s="127"/>
      <c r="D171" s="127"/>
      <c r="E171" s="125"/>
      <c r="F171" s="127"/>
    </row>
    <row r="172" spans="1:6">
      <c r="A172" s="49">
        <v>155</v>
      </c>
      <c r="B172" s="127"/>
      <c r="C172" s="127"/>
      <c r="D172" s="127"/>
      <c r="E172" s="125"/>
      <c r="F172" s="127"/>
    </row>
    <row r="173" spans="1:6">
      <c r="A173" s="49">
        <v>156</v>
      </c>
      <c r="B173" s="127"/>
      <c r="C173" s="127"/>
      <c r="D173" s="127"/>
      <c r="E173" s="125"/>
      <c r="F173" s="127"/>
    </row>
    <row r="174" spans="1:6">
      <c r="A174" s="49">
        <v>157</v>
      </c>
      <c r="B174" s="127"/>
      <c r="C174" s="127"/>
      <c r="D174" s="127"/>
      <c r="E174" s="125"/>
      <c r="F174" s="127"/>
    </row>
    <row r="175" spans="1:6">
      <c r="A175" s="49">
        <v>158</v>
      </c>
      <c r="B175" s="127"/>
      <c r="C175" s="127"/>
      <c r="D175" s="127"/>
      <c r="E175" s="125"/>
      <c r="F175" s="127"/>
    </row>
    <row r="176" spans="1:6">
      <c r="A176" s="49">
        <v>159</v>
      </c>
      <c r="B176" s="127"/>
      <c r="C176" s="127"/>
      <c r="D176" s="127"/>
      <c r="E176" s="125"/>
      <c r="F176" s="127"/>
    </row>
    <row r="177" spans="1:6">
      <c r="A177" s="49">
        <v>160</v>
      </c>
      <c r="B177" s="127"/>
      <c r="C177" s="127"/>
      <c r="D177" s="127"/>
      <c r="E177" s="125"/>
      <c r="F177" s="127"/>
    </row>
    <row r="178" spans="1:6">
      <c r="A178" s="49">
        <v>161</v>
      </c>
      <c r="B178" s="127"/>
      <c r="C178" s="127"/>
      <c r="D178" s="127"/>
      <c r="E178" s="125"/>
      <c r="F178" s="127"/>
    </row>
    <row r="179" spans="1:6">
      <c r="A179" s="49">
        <v>162</v>
      </c>
      <c r="B179" s="127"/>
      <c r="C179" s="127"/>
      <c r="D179" s="127"/>
      <c r="E179" s="125"/>
      <c r="F179" s="127"/>
    </row>
    <row r="180" spans="1:6">
      <c r="A180" s="49">
        <v>163</v>
      </c>
      <c r="B180" s="127"/>
      <c r="C180" s="127"/>
      <c r="D180" s="127"/>
      <c r="E180" s="125"/>
      <c r="F180" s="127"/>
    </row>
    <row r="181" spans="1:6">
      <c r="A181" s="49">
        <v>164</v>
      </c>
      <c r="B181" s="127"/>
      <c r="C181" s="127"/>
      <c r="D181" s="127"/>
      <c r="E181" s="125"/>
      <c r="F181" s="127"/>
    </row>
    <row r="182" spans="1:6">
      <c r="A182" s="49">
        <v>165</v>
      </c>
      <c r="B182" s="127"/>
      <c r="C182" s="127"/>
      <c r="D182" s="127"/>
      <c r="E182" s="125"/>
      <c r="F182" s="127"/>
    </row>
    <row r="183" spans="1:6">
      <c r="A183" s="49">
        <v>166</v>
      </c>
      <c r="B183" s="127"/>
      <c r="C183" s="127"/>
      <c r="D183" s="127"/>
      <c r="E183" s="125"/>
      <c r="F183" s="127"/>
    </row>
    <row r="184" spans="1:6">
      <c r="A184" s="49">
        <v>167</v>
      </c>
      <c r="B184" s="127"/>
      <c r="C184" s="127"/>
      <c r="D184" s="127"/>
      <c r="E184" s="125"/>
      <c r="F184" s="127"/>
    </row>
    <row r="185" spans="1:6">
      <c r="A185" s="49">
        <v>168</v>
      </c>
      <c r="B185" s="127"/>
      <c r="C185" s="127"/>
      <c r="D185" s="127"/>
      <c r="E185" s="125"/>
      <c r="F185" s="127"/>
    </row>
    <row r="186" spans="1:6">
      <c r="A186" s="49">
        <v>169</v>
      </c>
      <c r="B186" s="127"/>
      <c r="C186" s="127"/>
      <c r="D186" s="127"/>
      <c r="E186" s="125"/>
      <c r="F186" s="127"/>
    </row>
    <row r="187" spans="1:6">
      <c r="A187" s="49">
        <v>170</v>
      </c>
      <c r="B187" s="127"/>
      <c r="C187" s="127"/>
      <c r="D187" s="127"/>
      <c r="E187" s="125"/>
      <c r="F187" s="127"/>
    </row>
    <row r="188" spans="1:6">
      <c r="A188" s="49">
        <v>171</v>
      </c>
      <c r="B188" s="127"/>
      <c r="C188" s="127"/>
      <c r="D188" s="127"/>
      <c r="E188" s="125"/>
      <c r="F188" s="127"/>
    </row>
    <row r="189" spans="1:6">
      <c r="A189" s="49">
        <v>172</v>
      </c>
      <c r="B189" s="127"/>
      <c r="C189" s="127"/>
      <c r="D189" s="127"/>
      <c r="E189" s="125"/>
      <c r="F189" s="127"/>
    </row>
    <row r="190" spans="1:6">
      <c r="A190" s="49">
        <v>173</v>
      </c>
      <c r="B190" s="127"/>
      <c r="C190" s="127"/>
      <c r="D190" s="127"/>
      <c r="E190" s="125"/>
      <c r="F190" s="127"/>
    </row>
    <row r="191" spans="1:6">
      <c r="A191" s="49">
        <v>174</v>
      </c>
      <c r="B191" s="127"/>
      <c r="C191" s="127"/>
      <c r="D191" s="127"/>
      <c r="E191" s="125"/>
      <c r="F191" s="127"/>
    </row>
    <row r="192" spans="1:6">
      <c r="A192" s="49">
        <v>175</v>
      </c>
      <c r="B192" s="127"/>
      <c r="C192" s="127"/>
      <c r="D192" s="127"/>
      <c r="E192" s="125"/>
      <c r="F192" s="127"/>
    </row>
    <row r="193" spans="1:6">
      <c r="A193" s="49">
        <v>176</v>
      </c>
      <c r="B193" s="127"/>
      <c r="C193" s="127"/>
      <c r="D193" s="127"/>
      <c r="E193" s="125"/>
      <c r="F193" s="127"/>
    </row>
    <row r="194" spans="1:6">
      <c r="A194" s="49">
        <v>177</v>
      </c>
      <c r="B194" s="127"/>
      <c r="C194" s="127"/>
      <c r="D194" s="127"/>
      <c r="E194" s="125"/>
      <c r="F194" s="127"/>
    </row>
    <row r="195" spans="1:6">
      <c r="A195" s="49">
        <v>178</v>
      </c>
      <c r="B195" s="127"/>
      <c r="C195" s="127"/>
      <c r="D195" s="127"/>
      <c r="E195" s="125"/>
      <c r="F195" s="127"/>
    </row>
    <row r="196" spans="1:6">
      <c r="A196" s="49">
        <v>179</v>
      </c>
      <c r="B196" s="127"/>
      <c r="C196" s="127"/>
      <c r="D196" s="127"/>
      <c r="E196" s="125"/>
      <c r="F196" s="127"/>
    </row>
    <row r="197" spans="1:6">
      <c r="A197" s="49">
        <v>180</v>
      </c>
      <c r="B197" s="127"/>
      <c r="C197" s="127"/>
      <c r="D197" s="127"/>
      <c r="E197" s="125"/>
      <c r="F197" s="127"/>
    </row>
    <row r="198" spans="1:6">
      <c r="A198" s="49">
        <v>181</v>
      </c>
      <c r="B198" s="127"/>
      <c r="C198" s="127"/>
      <c r="D198" s="127"/>
      <c r="E198" s="125"/>
      <c r="F198" s="127"/>
    </row>
    <row r="199" spans="1:6">
      <c r="A199" s="49">
        <v>182</v>
      </c>
      <c r="B199" s="127"/>
      <c r="C199" s="127"/>
      <c r="D199" s="127"/>
      <c r="E199" s="125"/>
      <c r="F199" s="127"/>
    </row>
    <row r="200" spans="1:6">
      <c r="A200" s="49">
        <v>183</v>
      </c>
      <c r="B200" s="127"/>
      <c r="C200" s="127"/>
      <c r="D200" s="127"/>
      <c r="E200" s="125"/>
      <c r="F200" s="127"/>
    </row>
    <row r="201" spans="1:6">
      <c r="A201" s="49">
        <v>184</v>
      </c>
      <c r="B201" s="127"/>
      <c r="C201" s="127"/>
      <c r="D201" s="127"/>
      <c r="E201" s="125"/>
      <c r="F201" s="127"/>
    </row>
    <row r="202" spans="1:6">
      <c r="A202" s="49">
        <v>185</v>
      </c>
      <c r="B202" s="127"/>
      <c r="C202" s="127"/>
      <c r="D202" s="127"/>
      <c r="E202" s="125"/>
      <c r="F202" s="127"/>
    </row>
    <row r="203" spans="1:6">
      <c r="A203" s="49">
        <v>186</v>
      </c>
      <c r="B203" s="127"/>
      <c r="C203" s="127"/>
      <c r="D203" s="127"/>
      <c r="E203" s="125"/>
      <c r="F203" s="127"/>
    </row>
    <row r="204" spans="1:6">
      <c r="A204" s="49">
        <v>187</v>
      </c>
      <c r="B204" s="127"/>
      <c r="C204" s="127"/>
      <c r="D204" s="127"/>
      <c r="E204" s="125"/>
      <c r="F204" s="127"/>
    </row>
    <row r="205" spans="1:6">
      <c r="A205" s="49">
        <v>188</v>
      </c>
      <c r="B205" s="127"/>
      <c r="C205" s="127"/>
      <c r="D205" s="127"/>
      <c r="E205" s="125"/>
      <c r="F205" s="127"/>
    </row>
    <row r="206" spans="1:6">
      <c r="A206" s="49">
        <v>189</v>
      </c>
      <c r="B206" s="127"/>
      <c r="C206" s="127"/>
      <c r="D206" s="127"/>
      <c r="E206" s="125"/>
      <c r="F206" s="127"/>
    </row>
    <row r="207" spans="1:6">
      <c r="A207" s="49">
        <v>190</v>
      </c>
      <c r="B207" s="127"/>
      <c r="C207" s="127"/>
      <c r="D207" s="127"/>
      <c r="E207" s="125"/>
      <c r="F207" s="127"/>
    </row>
    <row r="208" spans="1:6">
      <c r="A208" s="49">
        <v>191</v>
      </c>
      <c r="B208" s="127"/>
      <c r="C208" s="127"/>
      <c r="D208" s="127"/>
      <c r="E208" s="125"/>
      <c r="F208" s="127"/>
    </row>
    <row r="209" spans="1:6">
      <c r="A209" s="49">
        <v>192</v>
      </c>
      <c r="B209" s="127"/>
      <c r="C209" s="127"/>
      <c r="D209" s="127"/>
      <c r="E209" s="125"/>
      <c r="F209" s="127"/>
    </row>
    <row r="210" spans="1:6">
      <c r="A210" s="49">
        <v>193</v>
      </c>
      <c r="B210" s="127"/>
      <c r="C210" s="127"/>
      <c r="D210" s="127"/>
      <c r="E210" s="125"/>
      <c r="F210" s="127"/>
    </row>
    <row r="211" spans="1:6">
      <c r="A211" s="49">
        <v>194</v>
      </c>
      <c r="B211" s="127"/>
      <c r="C211" s="127"/>
      <c r="D211" s="127"/>
      <c r="E211" s="125"/>
      <c r="F211" s="127"/>
    </row>
    <row r="212" spans="1:6">
      <c r="A212" s="49">
        <v>195</v>
      </c>
      <c r="B212" s="127"/>
      <c r="C212" s="127"/>
      <c r="D212" s="127"/>
      <c r="E212" s="125"/>
      <c r="F212" s="127"/>
    </row>
    <row r="213" spans="1:6">
      <c r="A213" s="49">
        <v>196</v>
      </c>
      <c r="B213" s="127"/>
      <c r="C213" s="127"/>
      <c r="D213" s="127"/>
      <c r="E213" s="125"/>
      <c r="F213" s="127"/>
    </row>
    <row r="214" spans="1:6">
      <c r="A214" s="49">
        <v>197</v>
      </c>
      <c r="B214" s="127"/>
      <c r="C214" s="127"/>
      <c r="D214" s="127"/>
      <c r="E214" s="125"/>
      <c r="F214" s="127"/>
    </row>
    <row r="215" spans="1:6">
      <c r="A215" s="49">
        <v>198</v>
      </c>
      <c r="B215" s="127"/>
      <c r="C215" s="127"/>
      <c r="D215" s="127"/>
      <c r="E215" s="125"/>
      <c r="F215" s="127"/>
    </row>
    <row r="216" spans="1:6">
      <c r="A216" s="49">
        <v>199</v>
      </c>
      <c r="B216" s="127"/>
      <c r="C216" s="127"/>
      <c r="D216" s="127"/>
      <c r="E216" s="125"/>
      <c r="F216" s="127"/>
    </row>
    <row r="217" spans="1:6">
      <c r="A217" s="49">
        <v>200</v>
      </c>
      <c r="B217" s="127"/>
      <c r="C217" s="127"/>
      <c r="D217" s="127"/>
      <c r="E217" s="125"/>
      <c r="F217" s="127"/>
    </row>
  </sheetData>
  <sheetProtection algorithmName="SHA-512" hashValue="BgOk1VFAvd3fxmRaiieUl1hHXLPZ+HtOObvfIKb4Y9utdJD86YV0276T/D2cBxqXSaTI5iTOYmy1QEu1/RuKnA==" saltValue="hAgnxgNsSCYH1wOzddM4Ag==" spinCount="100000" sheet="1" selectLockedCells="1"/>
  <mergeCells count="8">
    <mergeCell ref="A9:F9"/>
    <mergeCell ref="A11:F11"/>
    <mergeCell ref="A1:F1"/>
    <mergeCell ref="A2:F2"/>
    <mergeCell ref="A3:F3"/>
    <mergeCell ref="A5:F5"/>
    <mergeCell ref="A6:F6"/>
    <mergeCell ref="A7:F7"/>
  </mergeCells>
  <phoneticPr fontId="4" type="noConversion"/>
  <hyperlinks>
    <hyperlink ref="A2" r:id="rId1" display="mailto:hkcasa.org.hk@gmail.com" xr:uid="{00000000-0004-0000-0300-000000000000}"/>
  </hyperlinks>
  <pageMargins left="0.7" right="0.7" top="0.75" bottom="0.75" header="0.3" footer="0.3"/>
  <pageSetup paperSize="9" scale="64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3</vt:i4>
      </vt:variant>
    </vt:vector>
  </HeadingPairs>
  <TitlesOfParts>
    <vt:vector size="7" baseType="lpstr">
      <vt:lpstr>報名總表及收費</vt:lpstr>
      <vt:lpstr>男</vt:lpstr>
      <vt:lpstr>女</vt:lpstr>
      <vt:lpstr>運動員註冊表</vt:lpstr>
      <vt:lpstr>女!Print_Area</vt:lpstr>
      <vt:lpstr>男!Print_Area</vt:lpstr>
      <vt:lpstr>報名總表及收費!Print_Area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kathchan</dc:creator>
  <cp:lastModifiedBy>Ho Yat Winson Lee</cp:lastModifiedBy>
  <dcterms:created xsi:type="dcterms:W3CDTF">2019-08-15T08:49:42Z</dcterms:created>
  <dcterms:modified xsi:type="dcterms:W3CDTF">2026-04-08T15:58:51Z</dcterms:modified>
</cp:coreProperties>
</file>